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4to-trimestre\Docs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  <sheet name="F2" sheetId="6" r:id="rId3"/>
    <sheet name="F3" sheetId="8" r:id="rId4"/>
    <sheet name="F4" sheetId="9" r:id="rId5"/>
    <sheet name="F5" sheetId="7" r:id="rId6"/>
    <sheet name="F6a" sheetId="10" r:id="rId7"/>
    <sheet name="F6b" sheetId="11" r:id="rId8"/>
    <sheet name="F6c" sheetId="12" r:id="rId9"/>
    <sheet name="F6d" sheetId="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0" l="1"/>
  <c r="H152" i="10" s="1"/>
  <c r="E151" i="10"/>
  <c r="H151" i="10" s="1"/>
  <c r="E150" i="10"/>
  <c r="H150" i="10" s="1"/>
  <c r="E149" i="10"/>
  <c r="H149" i="10" s="1"/>
  <c r="E148" i="10"/>
  <c r="H148" i="10" s="1"/>
  <c r="E147" i="10"/>
  <c r="H147" i="10" s="1"/>
  <c r="E146" i="10"/>
  <c r="E145" i="10" s="1"/>
  <c r="G145" i="10"/>
  <c r="F145" i="10"/>
  <c r="D145" i="10"/>
  <c r="C145" i="10"/>
  <c r="E144" i="10"/>
  <c r="H144" i="10" s="1"/>
  <c r="E143" i="10"/>
  <c r="H143" i="10" s="1"/>
  <c r="H142" i="10"/>
  <c r="E142" i="10"/>
  <c r="G141" i="10"/>
  <c r="F141" i="10"/>
  <c r="D141" i="10"/>
  <c r="C141" i="10"/>
  <c r="E140" i="10"/>
  <c r="H140" i="10" s="1"/>
  <c r="E139" i="10"/>
  <c r="H139" i="10" s="1"/>
  <c r="E138" i="10"/>
  <c r="H138" i="10" s="1"/>
  <c r="E137" i="10"/>
  <c r="H137" i="10" s="1"/>
  <c r="E136" i="10"/>
  <c r="H136" i="10" s="1"/>
  <c r="E135" i="10"/>
  <c r="H135" i="10" s="1"/>
  <c r="E134" i="10"/>
  <c r="H134" i="10" s="1"/>
  <c r="E133" i="10"/>
  <c r="E132" i="10" s="1"/>
  <c r="G132" i="10"/>
  <c r="F132" i="10"/>
  <c r="D132" i="10"/>
  <c r="C132" i="10"/>
  <c r="E131" i="10"/>
  <c r="H131" i="10" s="1"/>
  <c r="E130" i="10"/>
  <c r="E128" i="10" s="1"/>
  <c r="H129" i="10"/>
  <c r="E129" i="10"/>
  <c r="G128" i="10"/>
  <c r="F128" i="10"/>
  <c r="D128" i="10"/>
  <c r="C128" i="10"/>
  <c r="E127" i="10"/>
  <c r="H127" i="10" s="1"/>
  <c r="E126" i="10"/>
  <c r="H126" i="10" s="1"/>
  <c r="E125" i="10"/>
  <c r="H125" i="10" s="1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E118" i="10" s="1"/>
  <c r="G118" i="10"/>
  <c r="F118" i="10"/>
  <c r="D118" i="10"/>
  <c r="C118" i="10"/>
  <c r="E117" i="10"/>
  <c r="H117" i="10" s="1"/>
  <c r="H116" i="10"/>
  <c r="E116" i="10"/>
  <c r="E115" i="10"/>
  <c r="H115" i="10" s="1"/>
  <c r="E114" i="10"/>
  <c r="H114" i="10" s="1"/>
  <c r="E113" i="10"/>
  <c r="H113" i="10" s="1"/>
  <c r="H112" i="10"/>
  <c r="E112" i="10"/>
  <c r="E111" i="10"/>
  <c r="H111" i="10" s="1"/>
  <c r="E110" i="10"/>
  <c r="H110" i="10" s="1"/>
  <c r="E109" i="10"/>
  <c r="E108" i="10" s="1"/>
  <c r="G108" i="10"/>
  <c r="G79" i="10" s="1"/>
  <c r="F108" i="10"/>
  <c r="D108" i="10"/>
  <c r="C108" i="10"/>
  <c r="E107" i="10"/>
  <c r="H107" i="10" s="1"/>
  <c r="E106" i="10"/>
  <c r="H106" i="10" s="1"/>
  <c r="E105" i="10"/>
  <c r="H105" i="10" s="1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E98" i="10" s="1"/>
  <c r="G98" i="10"/>
  <c r="F98" i="10"/>
  <c r="D98" i="10"/>
  <c r="C98" i="10"/>
  <c r="E97" i="10"/>
  <c r="H97" i="10" s="1"/>
  <c r="E96" i="10"/>
  <c r="H96" i="10" s="1"/>
  <c r="H95" i="10"/>
  <c r="E95" i="10"/>
  <c r="E94" i="10"/>
  <c r="H94" i="10" s="1"/>
  <c r="E93" i="10"/>
  <c r="H93" i="10" s="1"/>
  <c r="E92" i="10"/>
  <c r="H92" i="10" s="1"/>
  <c r="H91" i="10"/>
  <c r="E91" i="10"/>
  <c r="E90" i="10"/>
  <c r="H90" i="10" s="1"/>
  <c r="E89" i="10"/>
  <c r="H89" i="10" s="1"/>
  <c r="G88" i="10"/>
  <c r="F88" i="10"/>
  <c r="E88" i="10"/>
  <c r="D88" i="10"/>
  <c r="C88" i="10"/>
  <c r="E87" i="10"/>
  <c r="H87" i="10" s="1"/>
  <c r="E86" i="10"/>
  <c r="H86" i="10" s="1"/>
  <c r="E85" i="10"/>
  <c r="H85" i="10" s="1"/>
  <c r="E84" i="10"/>
  <c r="H84" i="10" s="1"/>
  <c r="E83" i="10"/>
  <c r="H83" i="10" s="1"/>
  <c r="E82" i="10"/>
  <c r="H82" i="10" s="1"/>
  <c r="E81" i="10"/>
  <c r="H81" i="10" s="1"/>
  <c r="G80" i="10"/>
  <c r="F80" i="10"/>
  <c r="D80" i="10"/>
  <c r="D79" i="10" s="1"/>
  <c r="C80" i="10"/>
  <c r="C79" i="10" s="1"/>
  <c r="F79" i="10"/>
  <c r="E77" i="10"/>
  <c r="H77" i="10" s="1"/>
  <c r="E76" i="10"/>
  <c r="H76" i="10" s="1"/>
  <c r="H75" i="10"/>
  <c r="E75" i="10"/>
  <c r="E74" i="10"/>
  <c r="H74" i="10" s="1"/>
  <c r="E73" i="10"/>
  <c r="H73" i="10" s="1"/>
  <c r="E72" i="10"/>
  <c r="E70" i="10" s="1"/>
  <c r="H71" i="10"/>
  <c r="E71" i="10"/>
  <c r="G70" i="10"/>
  <c r="F70" i="10"/>
  <c r="D70" i="10"/>
  <c r="C70" i="10"/>
  <c r="E69" i="10"/>
  <c r="H69" i="10" s="1"/>
  <c r="H68" i="10"/>
  <c r="E68" i="10"/>
  <c r="E67" i="10"/>
  <c r="H67" i="10" s="1"/>
  <c r="G66" i="10"/>
  <c r="F66" i="10"/>
  <c r="D66" i="10"/>
  <c r="C66" i="10"/>
  <c r="E65" i="10"/>
  <c r="H65" i="10" s="1"/>
  <c r="E64" i="10"/>
  <c r="H64" i="10" s="1"/>
  <c r="E63" i="10"/>
  <c r="H63" i="10" s="1"/>
  <c r="E62" i="10"/>
  <c r="H62" i="10" s="1"/>
  <c r="E61" i="10"/>
  <c r="H61" i="10" s="1"/>
  <c r="E60" i="10"/>
  <c r="H60" i="10" s="1"/>
  <c r="E59" i="10"/>
  <c r="H59" i="10" s="1"/>
  <c r="E58" i="10"/>
  <c r="E57" i="10" s="1"/>
  <c r="G57" i="10"/>
  <c r="F57" i="10"/>
  <c r="D57" i="10"/>
  <c r="C57" i="10"/>
  <c r="E56" i="10"/>
  <c r="H56" i="10" s="1"/>
  <c r="H55" i="10"/>
  <c r="E55" i="10"/>
  <c r="E54" i="10"/>
  <c r="H54" i="10" s="1"/>
  <c r="G53" i="10"/>
  <c r="F53" i="10"/>
  <c r="D53" i="10"/>
  <c r="C53" i="10"/>
  <c r="E52" i="10"/>
  <c r="H52" i="10" s="1"/>
  <c r="E51" i="10"/>
  <c r="H51" i="10" s="1"/>
  <c r="E50" i="10"/>
  <c r="H50" i="10" s="1"/>
  <c r="E49" i="10"/>
  <c r="H49" i="10" s="1"/>
  <c r="E48" i="10"/>
  <c r="H48" i="10" s="1"/>
  <c r="E47" i="10"/>
  <c r="H47" i="10" s="1"/>
  <c r="E46" i="10"/>
  <c r="H46" i="10" s="1"/>
  <c r="E45" i="10"/>
  <c r="H45" i="10" s="1"/>
  <c r="E44" i="10"/>
  <c r="H44" i="10" s="1"/>
  <c r="G43" i="10"/>
  <c r="F43" i="10"/>
  <c r="D43" i="10"/>
  <c r="C43" i="10"/>
  <c r="H42" i="10"/>
  <c r="E42" i="10"/>
  <c r="E41" i="10"/>
  <c r="H41" i="10" s="1"/>
  <c r="E40" i="10"/>
  <c r="H40" i="10" s="1"/>
  <c r="E39" i="10"/>
  <c r="H39" i="10" s="1"/>
  <c r="H38" i="10"/>
  <c r="E38" i="10"/>
  <c r="E37" i="10"/>
  <c r="H37" i="10" s="1"/>
  <c r="E36" i="10"/>
  <c r="H36" i="10" s="1"/>
  <c r="E35" i="10"/>
  <c r="H35" i="10" s="1"/>
  <c r="H34" i="10"/>
  <c r="E34" i="10"/>
  <c r="G33" i="10"/>
  <c r="F33" i="10"/>
  <c r="D33" i="10"/>
  <c r="C33" i="10"/>
  <c r="E32" i="10"/>
  <c r="H32" i="10" s="1"/>
  <c r="E31" i="10"/>
  <c r="H31" i="10" s="1"/>
  <c r="E30" i="10"/>
  <c r="H30" i="10" s="1"/>
  <c r="E29" i="10"/>
  <c r="H29" i="10" s="1"/>
  <c r="E28" i="10"/>
  <c r="H28" i="10" s="1"/>
  <c r="E27" i="10"/>
  <c r="H27" i="10" s="1"/>
  <c r="E26" i="10"/>
  <c r="H26" i="10" s="1"/>
  <c r="E25" i="10"/>
  <c r="H25" i="10" s="1"/>
  <c r="E24" i="10"/>
  <c r="E23" i="10" s="1"/>
  <c r="G23" i="10"/>
  <c r="F23" i="10"/>
  <c r="D23" i="10"/>
  <c r="C23" i="10"/>
  <c r="E22" i="10"/>
  <c r="H22" i="10" s="1"/>
  <c r="H21" i="10"/>
  <c r="E21" i="10"/>
  <c r="H20" i="10"/>
  <c r="E20" i="10"/>
  <c r="E19" i="10"/>
  <c r="H19" i="10" s="1"/>
  <c r="E18" i="10"/>
  <c r="H18" i="10" s="1"/>
  <c r="H17" i="10"/>
  <c r="E17" i="10"/>
  <c r="H16" i="10"/>
  <c r="E16" i="10"/>
  <c r="E15" i="10"/>
  <c r="H15" i="10" s="1"/>
  <c r="E14" i="10"/>
  <c r="E13" i="10" s="1"/>
  <c r="G13" i="10"/>
  <c r="F13" i="10"/>
  <c r="D13" i="10"/>
  <c r="C13" i="10"/>
  <c r="E12" i="10"/>
  <c r="H12" i="10" s="1"/>
  <c r="E11" i="10"/>
  <c r="H11" i="10" s="1"/>
  <c r="E10" i="10"/>
  <c r="H10" i="10" s="1"/>
  <c r="E9" i="10"/>
  <c r="H9" i="10" s="1"/>
  <c r="E8" i="10"/>
  <c r="H8" i="10" s="1"/>
  <c r="E7" i="10"/>
  <c r="H7" i="10" s="1"/>
  <c r="E6" i="10"/>
  <c r="H6" i="10" s="1"/>
  <c r="G5" i="10"/>
  <c r="F5" i="10"/>
  <c r="F4" i="10" s="1"/>
  <c r="D5" i="10"/>
  <c r="D4" i="10" s="1"/>
  <c r="D154" i="10" s="1"/>
  <c r="C5" i="10"/>
  <c r="C4" i="10" s="1"/>
  <c r="C154" i="10" s="1"/>
  <c r="G4" i="10"/>
  <c r="D24" i="11"/>
  <c r="G24" i="11" s="1"/>
  <c r="D23" i="11"/>
  <c r="G23" i="11" s="1"/>
  <c r="D22" i="11"/>
  <c r="G22" i="11" s="1"/>
  <c r="D21" i="11"/>
  <c r="G21" i="11" s="1"/>
  <c r="D20" i="11"/>
  <c r="G20" i="11" s="1"/>
  <c r="D19" i="11"/>
  <c r="G19" i="11" s="1"/>
  <c r="D18" i="11"/>
  <c r="G18" i="11" s="1"/>
  <c r="D17" i="11"/>
  <c r="G17" i="11" s="1"/>
  <c r="F16" i="11"/>
  <c r="E16" i="11"/>
  <c r="C16" i="11"/>
  <c r="B16" i="11"/>
  <c r="D13" i="11"/>
  <c r="G13" i="11" s="1"/>
  <c r="D12" i="11"/>
  <c r="G12" i="11" s="1"/>
  <c r="D11" i="11"/>
  <c r="G11" i="11" s="1"/>
  <c r="D10" i="11"/>
  <c r="G10" i="11" s="1"/>
  <c r="D9" i="11"/>
  <c r="G9" i="11" s="1"/>
  <c r="D8" i="11"/>
  <c r="G8" i="11" s="1"/>
  <c r="D7" i="11"/>
  <c r="G7" i="11" s="1"/>
  <c r="D6" i="11"/>
  <c r="G6" i="11" s="1"/>
  <c r="G5" i="11" s="1"/>
  <c r="F5" i="11"/>
  <c r="E5" i="11"/>
  <c r="E26" i="11" s="1"/>
  <c r="C5" i="11"/>
  <c r="B5" i="11"/>
  <c r="E77" i="12"/>
  <c r="H77" i="12" s="1"/>
  <c r="E76" i="12"/>
  <c r="H76" i="12" s="1"/>
  <c r="E75" i="12"/>
  <c r="E73" i="12" s="1"/>
  <c r="H73" i="12" s="1"/>
  <c r="E74" i="12"/>
  <c r="H74" i="12" s="1"/>
  <c r="G73" i="12"/>
  <c r="F73" i="12"/>
  <c r="D73" i="12"/>
  <c r="C73" i="12"/>
  <c r="E71" i="12"/>
  <c r="H71" i="12" s="1"/>
  <c r="E70" i="12"/>
  <c r="H70" i="12" s="1"/>
  <c r="E69" i="12"/>
  <c r="H69" i="12" s="1"/>
  <c r="E68" i="12"/>
  <c r="H68" i="12" s="1"/>
  <c r="E67" i="12"/>
  <c r="H67" i="12" s="1"/>
  <c r="E66" i="12"/>
  <c r="H66" i="12" s="1"/>
  <c r="E65" i="12"/>
  <c r="H65" i="12" s="1"/>
  <c r="E64" i="12"/>
  <c r="H64" i="12" s="1"/>
  <c r="E63" i="12"/>
  <c r="H63" i="12" s="1"/>
  <c r="G62" i="12"/>
  <c r="F62" i="12"/>
  <c r="D62" i="12"/>
  <c r="C62" i="12"/>
  <c r="E60" i="12"/>
  <c r="H60" i="12" s="1"/>
  <c r="E59" i="12"/>
  <c r="H59" i="12" s="1"/>
  <c r="E58" i="12"/>
  <c r="H58" i="12" s="1"/>
  <c r="E57" i="12"/>
  <c r="H57" i="12" s="1"/>
  <c r="E56" i="12"/>
  <c r="H56" i="12" s="1"/>
  <c r="E55" i="12"/>
  <c r="H55" i="12" s="1"/>
  <c r="E54" i="12"/>
  <c r="H54" i="12" s="1"/>
  <c r="G53" i="12"/>
  <c r="F53" i="12"/>
  <c r="D53" i="12"/>
  <c r="C53" i="12"/>
  <c r="E51" i="12"/>
  <c r="H51" i="12" s="1"/>
  <c r="E50" i="12"/>
  <c r="H50" i="12" s="1"/>
  <c r="E49" i="12"/>
  <c r="H49" i="12" s="1"/>
  <c r="E48" i="12"/>
  <c r="H48" i="12" s="1"/>
  <c r="E47" i="12"/>
  <c r="H47" i="12" s="1"/>
  <c r="E46" i="12"/>
  <c r="H46" i="12" s="1"/>
  <c r="E45" i="12"/>
  <c r="H45" i="12" s="1"/>
  <c r="E44" i="12"/>
  <c r="H44" i="12" s="1"/>
  <c r="G43" i="12"/>
  <c r="F43" i="12"/>
  <c r="F42" i="12" s="1"/>
  <c r="D43" i="12"/>
  <c r="D42" i="12" s="1"/>
  <c r="C43" i="12"/>
  <c r="C42" i="12" s="1"/>
  <c r="E40" i="12"/>
  <c r="H40" i="12" s="1"/>
  <c r="E39" i="12"/>
  <c r="H39" i="12" s="1"/>
  <c r="E38" i="12"/>
  <c r="H38" i="12" s="1"/>
  <c r="E37" i="12"/>
  <c r="H37" i="12" s="1"/>
  <c r="G36" i="12"/>
  <c r="F36" i="12"/>
  <c r="D36" i="12"/>
  <c r="C36" i="12"/>
  <c r="E34" i="12"/>
  <c r="H34" i="12" s="1"/>
  <c r="E33" i="12"/>
  <c r="H33" i="12" s="1"/>
  <c r="E32" i="12"/>
  <c r="H32" i="12" s="1"/>
  <c r="E31" i="12"/>
  <c r="H31" i="12" s="1"/>
  <c r="E30" i="12"/>
  <c r="H30" i="12" s="1"/>
  <c r="E29" i="12"/>
  <c r="H29" i="12" s="1"/>
  <c r="E28" i="12"/>
  <c r="H28" i="12" s="1"/>
  <c r="E27" i="12"/>
  <c r="H27" i="12" s="1"/>
  <c r="E26" i="12"/>
  <c r="H26" i="12" s="1"/>
  <c r="G25" i="12"/>
  <c r="F25" i="12"/>
  <c r="D25" i="12"/>
  <c r="C25" i="12"/>
  <c r="E23" i="12"/>
  <c r="H23" i="12" s="1"/>
  <c r="E22" i="12"/>
  <c r="H22" i="12" s="1"/>
  <c r="E21" i="12"/>
  <c r="H21" i="12" s="1"/>
  <c r="E20" i="12"/>
  <c r="H20" i="12" s="1"/>
  <c r="E19" i="12"/>
  <c r="H19" i="12" s="1"/>
  <c r="E18" i="12"/>
  <c r="H18" i="12" s="1"/>
  <c r="E17" i="12"/>
  <c r="H17" i="12" s="1"/>
  <c r="G16" i="12"/>
  <c r="F16" i="12"/>
  <c r="D16" i="12"/>
  <c r="C16" i="12"/>
  <c r="E14" i="12"/>
  <c r="H14" i="12" s="1"/>
  <c r="E13" i="12"/>
  <c r="H1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G6" i="12"/>
  <c r="G5" i="12" s="1"/>
  <c r="F6" i="12"/>
  <c r="F5" i="12" s="1"/>
  <c r="D6" i="12"/>
  <c r="D5" i="12" s="1"/>
  <c r="C6" i="12"/>
  <c r="C5" i="12"/>
  <c r="H5" i="10" l="1"/>
  <c r="H80" i="10"/>
  <c r="G16" i="11"/>
  <c r="G26" i="11"/>
  <c r="D79" i="12"/>
  <c r="F79" i="12"/>
  <c r="H24" i="10"/>
  <c r="E53" i="10"/>
  <c r="B26" i="11"/>
  <c r="E5" i="10"/>
  <c r="E43" i="10"/>
  <c r="H43" i="10" s="1"/>
  <c r="H53" i="10"/>
  <c r="H66" i="10"/>
  <c r="H99" i="10"/>
  <c r="H133" i="10"/>
  <c r="H146" i="10"/>
  <c r="H58" i="10"/>
  <c r="H119" i="10"/>
  <c r="D16" i="11"/>
  <c r="H130" i="10"/>
  <c r="C26" i="11"/>
  <c r="F154" i="10"/>
  <c r="E33" i="10"/>
  <c r="H33" i="10" s="1"/>
  <c r="E80" i="10"/>
  <c r="E79" i="10" s="1"/>
  <c r="E141" i="10"/>
  <c r="E43" i="12"/>
  <c r="H43" i="12" s="1"/>
  <c r="H98" i="10"/>
  <c r="H132" i="10"/>
  <c r="H145" i="10"/>
  <c r="H88" i="10"/>
  <c r="H79" i="10" s="1"/>
  <c r="H14" i="10"/>
  <c r="H72" i="10"/>
  <c r="H109" i="10"/>
  <c r="E16" i="12"/>
  <c r="H16" i="12" s="1"/>
  <c r="D5" i="11"/>
  <c r="H128" i="10"/>
  <c r="H141" i="10"/>
  <c r="G154" i="10"/>
  <c r="E66" i="10"/>
  <c r="H23" i="10"/>
  <c r="H57" i="10"/>
  <c r="H118" i="10"/>
  <c r="G42" i="12"/>
  <c r="G79" i="12" s="1"/>
  <c r="F26" i="11"/>
  <c r="H13" i="10"/>
  <c r="H108" i="10"/>
  <c r="H70" i="10"/>
  <c r="C79" i="12"/>
  <c r="H6" i="12"/>
  <c r="E25" i="12"/>
  <c r="H25" i="12" s="1"/>
  <c r="E36" i="12"/>
  <c r="H36" i="12" s="1"/>
  <c r="H75" i="12"/>
  <c r="E6" i="12"/>
  <c r="E53" i="12"/>
  <c r="E62" i="12"/>
  <c r="H62" i="12" s="1"/>
  <c r="G26" i="5"/>
  <c r="D26" i="5"/>
  <c r="G25" i="5"/>
  <c r="D25" i="5"/>
  <c r="G24" i="5"/>
  <c r="D24" i="5"/>
  <c r="F23" i="5"/>
  <c r="E23" i="5"/>
  <c r="D23" i="5"/>
  <c r="C23" i="5"/>
  <c r="B23" i="5"/>
  <c r="B16" i="5" s="1"/>
  <c r="D22" i="5"/>
  <c r="G22" i="5" s="1"/>
  <c r="D21" i="5"/>
  <c r="G21" i="5" s="1"/>
  <c r="D20" i="5"/>
  <c r="D19" i="5" s="1"/>
  <c r="F19" i="5"/>
  <c r="E19" i="5"/>
  <c r="C19" i="5"/>
  <c r="C16" i="5" s="1"/>
  <c r="B19" i="5"/>
  <c r="G18" i="5"/>
  <c r="D18" i="5"/>
  <c r="G17" i="5"/>
  <c r="D17" i="5"/>
  <c r="D16" i="5" s="1"/>
  <c r="F16" i="5"/>
  <c r="D14" i="5"/>
  <c r="G14" i="5" s="1"/>
  <c r="D13" i="5"/>
  <c r="D11" i="5" s="1"/>
  <c r="D12" i="5"/>
  <c r="G12" i="5" s="1"/>
  <c r="F11" i="5"/>
  <c r="E11" i="5"/>
  <c r="C11" i="5"/>
  <c r="C4" i="5" s="1"/>
  <c r="B11" i="5"/>
  <c r="G10" i="5"/>
  <c r="D10" i="5"/>
  <c r="G9" i="5"/>
  <c r="D9" i="5"/>
  <c r="G8" i="5"/>
  <c r="G7" i="5" s="1"/>
  <c r="D8" i="5"/>
  <c r="F7" i="5"/>
  <c r="F4" i="5" s="1"/>
  <c r="F27" i="5" s="1"/>
  <c r="E7" i="5"/>
  <c r="D7" i="5"/>
  <c r="C7" i="5"/>
  <c r="B7" i="5"/>
  <c r="B4" i="5" s="1"/>
  <c r="B27" i="5" s="1"/>
  <c r="D6" i="5"/>
  <c r="G6" i="5" s="1"/>
  <c r="D5" i="5"/>
  <c r="E4" i="5"/>
  <c r="F70" i="7"/>
  <c r="E70" i="7"/>
  <c r="C70" i="7"/>
  <c r="B70" i="7"/>
  <c r="G69" i="7"/>
  <c r="D69" i="7"/>
  <c r="G68" i="7"/>
  <c r="D68" i="7"/>
  <c r="D70" i="7" s="1"/>
  <c r="G63" i="7"/>
  <c r="D63" i="7"/>
  <c r="D62" i="7" s="1"/>
  <c r="G62" i="7"/>
  <c r="F62" i="7"/>
  <c r="E62" i="7"/>
  <c r="C62" i="7"/>
  <c r="B62" i="7"/>
  <c r="G59" i="7"/>
  <c r="D59" i="7"/>
  <c r="G58" i="7"/>
  <c r="D58" i="7"/>
  <c r="G57" i="7"/>
  <c r="G55" i="7" s="1"/>
  <c r="D57" i="7"/>
  <c r="G56" i="7"/>
  <c r="D56" i="7"/>
  <c r="F55" i="7"/>
  <c r="E55" i="7"/>
  <c r="D55" i="7"/>
  <c r="C55" i="7"/>
  <c r="B55" i="7"/>
  <c r="G54" i="7"/>
  <c r="D54" i="7"/>
  <c r="G53" i="7"/>
  <c r="D53" i="7"/>
  <c r="G52" i="7"/>
  <c r="D52" i="7"/>
  <c r="D50" i="7" s="1"/>
  <c r="G51" i="7"/>
  <c r="G50" i="7" s="1"/>
  <c r="D51" i="7"/>
  <c r="F50" i="7"/>
  <c r="E50" i="7"/>
  <c r="C50" i="7"/>
  <c r="B50" i="7"/>
  <c r="G49" i="7"/>
  <c r="D49" i="7"/>
  <c r="G48" i="7"/>
  <c r="D48" i="7"/>
  <c r="G47" i="7"/>
  <c r="D47" i="7"/>
  <c r="G46" i="7"/>
  <c r="D46" i="7"/>
  <c r="G45" i="7"/>
  <c r="D45" i="7"/>
  <c r="G44" i="7"/>
  <c r="D44" i="7"/>
  <c r="G43" i="7"/>
  <c r="D43" i="7"/>
  <c r="G42" i="7"/>
  <c r="D42" i="7"/>
  <c r="D41" i="7" s="1"/>
  <c r="D60" i="7" s="1"/>
  <c r="G41" i="7"/>
  <c r="F41" i="7"/>
  <c r="F60" i="7" s="1"/>
  <c r="E41" i="7"/>
  <c r="C41" i="7"/>
  <c r="B41" i="7"/>
  <c r="G36" i="7"/>
  <c r="D36" i="7"/>
  <c r="G35" i="7"/>
  <c r="G34" i="7" s="1"/>
  <c r="D35" i="7"/>
  <c r="D34" i="7" s="1"/>
  <c r="F34" i="7"/>
  <c r="E34" i="7"/>
  <c r="C34" i="7"/>
  <c r="B34" i="7"/>
  <c r="G33" i="7"/>
  <c r="G32" i="7" s="1"/>
  <c r="D33" i="7"/>
  <c r="D32" i="7" s="1"/>
  <c r="F32" i="7"/>
  <c r="E32" i="7"/>
  <c r="C32" i="7"/>
  <c r="B32" i="7"/>
  <c r="G31" i="7"/>
  <c r="D31" i="7"/>
  <c r="G30" i="7"/>
  <c r="D30" i="7"/>
  <c r="G29" i="7"/>
  <c r="D29" i="7"/>
  <c r="G28" i="7"/>
  <c r="D28" i="7"/>
  <c r="G27" i="7"/>
  <c r="D27" i="7"/>
  <c r="G26" i="7"/>
  <c r="G25" i="7" s="1"/>
  <c r="D26" i="7"/>
  <c r="D25" i="7" s="1"/>
  <c r="F25" i="7"/>
  <c r="E25" i="7"/>
  <c r="C25" i="7"/>
  <c r="C37" i="7" s="1"/>
  <c r="B25" i="7"/>
  <c r="B37" i="7" s="1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G13" i="7" s="1"/>
  <c r="D16" i="7"/>
  <c r="D13" i="7" s="1"/>
  <c r="G15" i="7"/>
  <c r="D15" i="7"/>
  <c r="G14" i="7"/>
  <c r="D14" i="7"/>
  <c r="F13" i="7"/>
  <c r="E13" i="7"/>
  <c r="C13" i="7"/>
  <c r="B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E60" i="9"/>
  <c r="E68" i="9" s="1"/>
  <c r="E69" i="9" s="1"/>
  <c r="D60" i="9"/>
  <c r="D68" i="9" s="1"/>
  <c r="D69" i="9" s="1"/>
  <c r="C60" i="9"/>
  <c r="C68" i="9" s="1"/>
  <c r="C69" i="9" s="1"/>
  <c r="E54" i="9"/>
  <c r="E55" i="9" s="1"/>
  <c r="E46" i="9"/>
  <c r="D46" i="9"/>
  <c r="D54" i="9" s="1"/>
  <c r="D55" i="9" s="1"/>
  <c r="C46" i="9"/>
  <c r="C54" i="9" s="1"/>
  <c r="C55" i="9" s="1"/>
  <c r="E41" i="9"/>
  <c r="E37" i="9"/>
  <c r="D37" i="9"/>
  <c r="C37" i="9"/>
  <c r="E34" i="9"/>
  <c r="D34" i="9"/>
  <c r="C34" i="9"/>
  <c r="C41" i="9" s="1"/>
  <c r="E26" i="9"/>
  <c r="D26" i="9"/>
  <c r="C26" i="9"/>
  <c r="E16" i="9"/>
  <c r="D16" i="9"/>
  <c r="E12" i="9"/>
  <c r="D12" i="9"/>
  <c r="C12" i="9"/>
  <c r="E7" i="9"/>
  <c r="D7" i="9"/>
  <c r="D20" i="9" s="1"/>
  <c r="C7" i="9"/>
  <c r="C20" i="9" s="1"/>
  <c r="C21" i="9" s="1"/>
  <c r="C22" i="9" s="1"/>
  <c r="C30" i="9" s="1"/>
  <c r="K14" i="8"/>
  <c r="K13" i="8"/>
  <c r="K12" i="8"/>
  <c r="K11" i="8"/>
  <c r="K10" i="8"/>
  <c r="J10" i="8"/>
  <c r="I10" i="8"/>
  <c r="H10" i="8"/>
  <c r="G10" i="8"/>
  <c r="E10" i="8"/>
  <c r="K8" i="8"/>
  <c r="K7" i="8"/>
  <c r="K6" i="8"/>
  <c r="K5" i="8"/>
  <c r="J4" i="8"/>
  <c r="J16" i="8" s="1"/>
  <c r="I4" i="8"/>
  <c r="H4" i="8"/>
  <c r="H16" i="8" s="1"/>
  <c r="G4" i="8"/>
  <c r="E4" i="8"/>
  <c r="E16" i="8" s="1"/>
  <c r="F13" i="6"/>
  <c r="F12" i="6"/>
  <c r="F11" i="6"/>
  <c r="F10" i="6"/>
  <c r="F9" i="6" s="1"/>
  <c r="H9" i="6"/>
  <c r="G9" i="6"/>
  <c r="E9" i="6"/>
  <c r="D9" i="6"/>
  <c r="C9" i="6"/>
  <c r="B9" i="6"/>
  <c r="B4" i="6" s="1"/>
  <c r="B15" i="6" s="1"/>
  <c r="F8" i="6"/>
  <c r="F7" i="6"/>
  <c r="H5" i="6"/>
  <c r="H4" i="6" s="1"/>
  <c r="H15" i="6" s="1"/>
  <c r="G5" i="6"/>
  <c r="E5" i="6"/>
  <c r="D5" i="6"/>
  <c r="C5" i="6"/>
  <c r="C4" i="6" s="1"/>
  <c r="C15" i="6" s="1"/>
  <c r="B5" i="6"/>
  <c r="H4" i="10" l="1"/>
  <c r="H154" i="10" s="1"/>
  <c r="C27" i="5"/>
  <c r="D37" i="7"/>
  <c r="D65" i="7" s="1"/>
  <c r="D4" i="5"/>
  <c r="D27" i="5" s="1"/>
  <c r="F5" i="6"/>
  <c r="F4" i="6" s="1"/>
  <c r="F15" i="6" s="1"/>
  <c r="I16" i="8"/>
  <c r="G13" i="5"/>
  <c r="E20" i="9"/>
  <c r="E21" i="9" s="1"/>
  <c r="E22" i="9" s="1"/>
  <c r="E30" i="9" s="1"/>
  <c r="G5" i="5"/>
  <c r="G20" i="5"/>
  <c r="G23" i="5"/>
  <c r="D26" i="11"/>
  <c r="G19" i="5"/>
  <c r="G16" i="5" s="1"/>
  <c r="B60" i="7"/>
  <c r="B65" i="7" s="1"/>
  <c r="G11" i="5"/>
  <c r="G4" i="5" s="1"/>
  <c r="G27" i="5" s="1"/>
  <c r="E4" i="10"/>
  <c r="E154" i="10" s="1"/>
  <c r="D4" i="6"/>
  <c r="D15" i="6" s="1"/>
  <c r="D41" i="9"/>
  <c r="D21" i="9" s="1"/>
  <c r="D22" i="9" s="1"/>
  <c r="D30" i="9" s="1"/>
  <c r="E37" i="7"/>
  <c r="C60" i="7"/>
  <c r="C65" i="7" s="1"/>
  <c r="K16" i="8"/>
  <c r="F37" i="7"/>
  <c r="G38" i="7" s="1"/>
  <c r="G70" i="7"/>
  <c r="E4" i="6"/>
  <c r="E15" i="6" s="1"/>
  <c r="G4" i="6"/>
  <c r="G15" i="6" s="1"/>
  <c r="G16" i="8"/>
  <c r="E60" i="7"/>
  <c r="E16" i="5"/>
  <c r="E27" i="5" s="1"/>
  <c r="K4" i="8"/>
  <c r="E42" i="12"/>
  <c r="H42" i="12" s="1"/>
  <c r="H53" i="12"/>
  <c r="E5" i="12"/>
  <c r="H5" i="12"/>
  <c r="G60" i="7"/>
  <c r="G37" i="7"/>
  <c r="F65" i="7" l="1"/>
  <c r="E65" i="7"/>
  <c r="H79" i="12"/>
  <c r="E79" i="12"/>
  <c r="G65" i="7"/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<sst xmlns="http://schemas.openxmlformats.org/spreadsheetml/2006/main" count="792" uniqueCount="619">
  <si>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</si>
  <si>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</si>
  <si>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</si>
  <si>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</si>
  <si>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</si>
  <si>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</si>
  <si>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</si>
  <si>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</si>
  <si>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</si>
  <si>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</si>
  <si>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</si>
  <si>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</si>
  <si>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</si>
  <si>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</si>
  <si>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</si>
  <si>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</si>
  <si>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</si>
  <si>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</si>
  <si>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</si>
  <si>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</si>
  <si>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</si>
  <si>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</si>
  <si>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</si>
  <si>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</si>
  <si>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</si>
  <si>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</si>
  <si>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</si>
  <si>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</si>
  <si>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</si>
  <si>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</si>
  <si>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</si>
  <si>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</si>
  <si>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</si>
  <si>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</si>
  <si>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</si>
  <si>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</si>
  <si>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</si>
  <si>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</si>
  <si>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</si>
  <si>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</si>
  <si>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</si>
  <si>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</si>
  <si>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</si>
  <si>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</si>
  <si>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</si>
  <si>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</si>
  <si>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</si>
  <si>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</si>
  <si>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</si>
  <si>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</si>
  <si>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</si>
  <si>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</si>
  <si>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</si>
  <si>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</si>
  <si>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</si>
  <si>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</si>
  <si>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</si>
  <si>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</si>
  <si>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</si>
  <si>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</si>
  <si>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</si>
  <si>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</si>
  <si>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</si>
  <si>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</si>
  <si>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</si>
  <si>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</si>
  <si>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</si>
  <si>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</si>
  <si>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</si>
  <si>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</si>
  <si>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</si>
  <si>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</si>
  <si>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</si>
  <si>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</si>
  <si>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</si>
  <si>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</si>
  <si>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</si>
  <si>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</si>
  <si>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</si>
  <si>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</si>
  <si>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</si>
  <si>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</si>
  <si>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</si>
  <si>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</si>
  <si>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</si>
  <si>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</si>
  <si>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</si>
  <si>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</si>
  <si>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</si>
  <si>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</si>
  <si>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</si>
  <si>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</si>
  <si>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</si>
  <si>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</si>
  <si>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</si>
  <si>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</si>
  <si>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</si>
  <si>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</si>
  <si>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</si>
  <si>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</si>
  <si>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</si>
  <si>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</si>
  <si>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</si>
  <si>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</si>
  <si>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</si>
  <si>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</si>
  <si>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</si>
  <si>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</si>
  <si>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</si>
  <si>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</si>
  <si>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</si>
  <si>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</si>
  <si>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</si>
  <si>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</si>
  <si>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</si>
  <si>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</si>
  <si>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</si>
  <si>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</si>
  <si>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</si>
  <si>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SALAMANCA, GUANAJUATO.
Estado de Situación Financiera Detallado - LDF
al 31 de Diciembre de 2018 y al 31 de Diciembre de 2017
PESOS</t>
  </si>
  <si>
    <t>MUNICIPIO DE SALAMANCA, GUANAJUATO.
Informe Analítico de la Deuda Pública y Otros Pasivos - LDF
al 31 de Diciembre de 2018 y al 31 de Diciembre de 2017
PESOS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</si>
  <si>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</si>
  <si>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</si>
  <si>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</si>
  <si>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</si>
  <si>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</si>
  <si>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</si>
  <si>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</si>
  <si>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</si>
  <si>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</si>
  <si>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</si>
  <si>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</si>
  <si>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</si>
  <si>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</si>
  <si>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</si>
  <si>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</si>
  <si>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</si>
  <si>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</si>
  <si>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</si>
  <si>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</si>
  <si>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</si>
  <si>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</si>
  <si>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</si>
  <si>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</si>
  <si>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</si>
  <si>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</si>
  <si>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</si>
  <si>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</si>
  <si>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</si>
  <si>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</si>
  <si>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</si>
  <si>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</si>
  <si>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</si>
  <si>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</si>
  <si>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</si>
  <si>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</si>
  <si>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</si>
  <si>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</si>
  <si>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</si>
  <si>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</si>
  <si>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</si>
  <si>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</si>
  <si>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</si>
  <si>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</si>
  <si>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</si>
  <si>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</si>
  <si>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</si>
  <si>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</si>
  <si>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</si>
  <si>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</si>
  <si>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</si>
  <si>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</si>
  <si>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</si>
  <si>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</si>
  <si>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</si>
  <si>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</si>
  <si>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</si>
  <si>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</si>
  <si>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</si>
  <si>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</si>
  <si>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</si>
  <si>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</si>
  <si>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</si>
  <si>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</si>
  <si>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SALAMANCA, GUANAJUATO.
Balance Presupuestario - LDF
al 31 de Diciembre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</si>
  <si>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</si>
  <si>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</si>
  <si>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</si>
  <si>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</si>
  <si>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</si>
  <si>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</si>
  <si>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</si>
  <si>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</si>
  <si>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</si>
  <si>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</si>
  <si>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</si>
  <si>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</si>
  <si>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</si>
  <si>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</si>
  <si>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</si>
  <si>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</si>
  <si>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</si>
  <si>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</si>
  <si>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</si>
  <si>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</si>
  <si>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</si>
  <si>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</si>
  <si>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</si>
  <si>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</si>
  <si>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</si>
  <si>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</si>
  <si>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</si>
  <si>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</si>
  <si>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</si>
  <si>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</si>
  <si>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</si>
  <si>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</si>
  <si>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</si>
  <si>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</si>
  <si>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</si>
  <si>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</si>
  <si>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</si>
  <si>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</si>
  <si>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</si>
  <si>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</si>
  <si>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SALAMANCA, GUANAJUATO.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</si>
  <si>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</si>
  <si>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</si>
  <si>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</si>
  <si>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</si>
  <si>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</si>
  <si>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</si>
  <si>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</si>
  <si>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</si>
  <si>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</si>
  <si>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</si>
  <si>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</si>
  <si>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</si>
  <si>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</si>
  <si>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</si>
  <si>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</si>
  <si>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</si>
  <si>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</si>
  <si>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</si>
  <si>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</si>
  <si>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</si>
  <si>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</si>
  <si>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</si>
  <si>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</si>
  <si>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</si>
  <si>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</si>
  <si>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</si>
  <si>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</si>
  <si>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</si>
  <si>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</si>
  <si>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</si>
  <si>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</si>
  <si>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</si>
  <si>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</si>
  <si>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</si>
  <si>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</si>
  <si>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</si>
  <si>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</si>
  <si>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</si>
  <si>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</si>
  <si>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</si>
  <si>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</si>
  <si>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</si>
  <si>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</si>
  <si>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</si>
  <si>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</si>
  <si>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</si>
  <si>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</si>
  <si>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</si>
  <si>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</si>
  <si>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</si>
  <si>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</si>
  <si>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</si>
  <si>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</si>
  <si>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</si>
  <si>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</si>
  <si>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</si>
  <si>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</si>
  <si>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</si>
  <si>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</si>
  <si>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</si>
  <si>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</si>
  <si>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</si>
  <si>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</si>
  <si>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</si>
  <si>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</si>
  <si>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</si>
  <si>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</si>
  <si>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</si>
  <si>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SALAMANCA, GUANAJUATO.
Estado Analítico del Ejercicio del Presupuesto de Egresos Detallado - LDF
Clasificación de Servicios Personales por Categoría
al 31 de Diciembre de 2018
PESOS</t>
  </si>
  <si>
    <t>Egresos</t>
  </si>
  <si>
    <t>Aprobado (d)</t>
  </si>
  <si>
    <t xml:space="preserve">Ampliaciones/ (Reducciones) </t>
  </si>
  <si>
    <t xml:space="preserve">Modificado </t>
  </si>
  <si>
    <t xml:space="preserve">Devengado 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</si>
  <si>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</si>
  <si>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</si>
  <si>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</si>
  <si>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</si>
  <si>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</si>
  <si>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</si>
  <si>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</si>
  <si>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</si>
  <si>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</si>
  <si>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</si>
  <si>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</si>
  <si>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</si>
  <si>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</si>
  <si>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</si>
  <si>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Saldo al 31 de diciembre de 2018-1 (d)</t>
  </si>
  <si>
    <t>MUNICIPIO DE SALAMANCA, GUANAJUATO.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</si>
  <si>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</si>
  <si>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</si>
  <si>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</si>
  <si>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</si>
  <si>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</si>
  <si>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</si>
  <si>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</si>
  <si>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</si>
  <si>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</si>
  <si>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</si>
  <si>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</si>
  <si>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</si>
  <si>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</si>
  <si>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</si>
  <si>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</si>
  <si>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</si>
  <si>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</si>
  <si>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</si>
  <si>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</si>
  <si>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</si>
  <si>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</si>
  <si>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</si>
  <si>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</si>
  <si>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</si>
  <si>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</si>
  <si>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</si>
  <si>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</si>
  <si>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</si>
  <si>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</si>
  <si>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</si>
  <si>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</si>
  <si>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</si>
  <si>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</si>
  <si>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</si>
  <si>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</si>
  <si>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</si>
  <si>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</si>
  <si>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</si>
  <si>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</si>
  <si>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</si>
  <si>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</si>
  <si>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</si>
  <si>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</si>
  <si>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</si>
  <si>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</si>
  <si>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</si>
  <si>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</si>
  <si>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</si>
  <si>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</si>
  <si>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</si>
  <si>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</si>
  <si>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</si>
  <si>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</si>
  <si>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</si>
  <si>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</si>
  <si>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</si>
  <si>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</si>
  <si>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</si>
  <si>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</si>
  <si>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</si>
  <si>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</si>
  <si>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</si>
  <si>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</si>
  <si>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</si>
  <si>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</si>
  <si>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</si>
  <si>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</si>
  <si>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</si>
  <si>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</si>
  <si>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</si>
  <si>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</si>
  <si>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</si>
  <si>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</si>
  <si>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</si>
  <si>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</si>
  <si>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</si>
  <si>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</si>
  <si>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</si>
  <si>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</si>
  <si>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</si>
  <si>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</si>
  <si>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</si>
  <si>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</si>
  <si>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</si>
  <si>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</si>
  <si>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</si>
  <si>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</si>
  <si>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</si>
  <si>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</si>
  <si>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</si>
  <si>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</si>
  <si>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MUNICIPIO DE SALAMANCA, GUANAJUATO.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</si>
  <si>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</si>
  <si>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</si>
  <si>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</si>
  <si>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</si>
  <si>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</si>
  <si>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</si>
  <si>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</si>
  <si>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</si>
  <si>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C. Dependencia o Unidad Administrativa 3</t>
  </si>
  <si>
    <t>D. Dependencia o Unidad Administrativa 4</t>
  </si>
  <si>
    <t>MUNICIPIO DE SALAMANCA, GUANAJUATO.
Clasificación por Objeto del Gasto (Capítulo y Concepto)
al 31 de Diciembre de 2018
PESOS</t>
  </si>
  <si>
    <t xml:space="preserve">Pagado 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</si>
  <si>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</si>
  <si>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</si>
  <si>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</si>
  <si>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</si>
  <si>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</si>
  <si>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</si>
  <si>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</si>
  <si>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</si>
  <si>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</si>
  <si>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</si>
  <si>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</si>
  <si>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</si>
  <si>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</si>
  <si>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</si>
  <si>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</si>
  <si>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</si>
  <si>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</si>
  <si>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</si>
  <si>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</si>
  <si>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</si>
  <si>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</si>
  <si>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</si>
  <si>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</si>
  <si>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</si>
  <si>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</si>
  <si>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</si>
  <si>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</si>
  <si>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</si>
  <si>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</si>
  <si>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</si>
  <si>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</si>
  <si>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</si>
  <si>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</si>
  <si>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</si>
  <si>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</si>
  <si>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</si>
  <si>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</si>
  <si>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</si>
  <si>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</si>
  <si>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</si>
  <si>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</si>
  <si>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</si>
  <si>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</si>
  <si>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</si>
  <si>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</si>
  <si>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</si>
  <si>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</si>
  <si>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</si>
  <si>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</si>
  <si>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</si>
  <si>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</si>
  <si>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</si>
  <si>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</si>
  <si>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</si>
  <si>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</si>
  <si>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</si>
  <si>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</si>
  <si>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</si>
  <si>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</si>
  <si>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</si>
  <si>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</si>
  <si>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</si>
  <si>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</si>
  <si>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</si>
  <si>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</si>
  <si>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</si>
  <si>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</si>
  <si>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</si>
  <si>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</si>
  <si>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</si>
  <si>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</si>
  <si>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</si>
  <si>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</si>
  <si>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</si>
  <si>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</si>
  <si>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</si>
  <si>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</si>
  <si>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</si>
  <si>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</si>
  <si>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</si>
  <si>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</si>
  <si>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</si>
  <si>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</si>
  <si>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</si>
  <si>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</si>
  <si>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</si>
  <si>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</si>
  <si>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</si>
  <si>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</si>
  <si>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</si>
  <si>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</si>
  <si>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</si>
  <si>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</si>
  <si>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</si>
  <si>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</si>
  <si>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</si>
  <si>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</si>
  <si>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</si>
  <si>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</si>
  <si>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</si>
  <si>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</si>
  <si>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</si>
  <si>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</si>
  <si>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</si>
  <si>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</si>
  <si>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</si>
  <si>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</si>
  <si>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</si>
  <si>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</si>
  <si>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</si>
  <si>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</si>
  <si>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</si>
  <si>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</si>
  <si>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</si>
  <si>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</si>
  <si>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</si>
  <si>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</si>
  <si>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</si>
  <si>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</si>
  <si>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</si>
  <si>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</si>
  <si>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</si>
  <si>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</si>
  <si>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</si>
  <si>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</si>
  <si>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</si>
  <si>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</si>
  <si>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</si>
  <si>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</si>
  <si>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</si>
  <si>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</si>
  <si>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</si>
  <si>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</si>
  <si>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</si>
  <si>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</si>
  <si>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</si>
  <si>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</si>
  <si>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</si>
  <si>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</si>
  <si>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</si>
  <si>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</si>
  <si>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</si>
  <si>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</si>
  <si>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</si>
  <si>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</si>
  <si>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</si>
  <si>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</si>
  <si>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</si>
  <si>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</si>
  <si>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</si>
  <si>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</si>
  <si>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</si>
  <si>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</si>
  <si>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</si>
  <si>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</si>
  <si>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</si>
  <si>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</si>
  <si>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</si>
  <si>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</si>
  <si>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</si>
  <si>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</si>
  <si>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</si>
  <si>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</si>
  <si>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</si>
  <si>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</si>
  <si>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</si>
  <si>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</si>
  <si>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</si>
  <si>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</si>
  <si>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</si>
  <si>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</si>
  <si>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</si>
  <si>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</si>
  <si>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</si>
  <si>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</si>
  <si>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</si>
  <si>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</si>
  <si>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</si>
  <si>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</si>
  <si>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</si>
  <si>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</si>
  <si>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</si>
  <si>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</si>
  <si>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</si>
  <si>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</si>
  <si>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</si>
  <si>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</si>
  <si>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</si>
  <si>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</si>
  <si>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</si>
  <si>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</si>
  <si>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</si>
  <si>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</si>
  <si>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</si>
  <si>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</si>
  <si>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</si>
  <si>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</si>
  <si>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MUNICIPIO DE SALAMANCA, GUANAJUATO.
Informe Analítico de Obligaciones Diferentes de Financiamientos # LDF
al 30 de Septiembre de 2018 y al 31 de Diciembre de 2017
PESOS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</si>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</sst>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2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0"/>
      <name val="Intro Book"/>
      <family val="3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16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9" xfId="0" applyFont="1" applyFill="1" applyBorder="1" applyAlignment="1">
      <alignment horizontal="center" vertical="center" wrapText="1"/>
    </xf>
    <xf numFmtId="4" fontId="8" fillId="0" borderId="6" xfId="3" applyNumberFormat="1" applyFont="1" applyFill="1" applyBorder="1" applyAlignment="1" applyProtection="1">
      <alignment vertical="top" wrapText="1"/>
      <protection locked="0"/>
    </xf>
    <xf numFmtId="4" fontId="9" fillId="0" borderId="7" xfId="3" applyNumberFormat="1" applyFont="1" applyFill="1" applyBorder="1" applyAlignment="1" applyProtection="1">
      <alignment vertical="top" wrapText="1"/>
      <protection locked="0"/>
    </xf>
    <xf numFmtId="4" fontId="8" fillId="0" borderId="7" xfId="3" applyNumberFormat="1" applyFont="1" applyFill="1" applyBorder="1" applyAlignment="1" applyProtection="1">
      <alignment vertical="top" wrapText="1"/>
      <protection locked="0"/>
    </xf>
    <xf numFmtId="4" fontId="9" fillId="2" borderId="7" xfId="3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164" fontId="12" fillId="0" borderId="0" xfId="2" applyNumberFormat="1" applyFont="1"/>
    <xf numFmtId="0" fontId="12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/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top"/>
    </xf>
    <xf numFmtId="4" fontId="16" fillId="0" borderId="6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18" fillId="0" borderId="5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center" indent="2"/>
    </xf>
    <xf numFmtId="4" fontId="17" fillId="0" borderId="7" xfId="0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top"/>
    </xf>
    <xf numFmtId="0" fontId="15" fillId="0" borderId="5" xfId="0" applyFont="1" applyBorder="1"/>
    <xf numFmtId="0" fontId="2" fillId="0" borderId="17" xfId="0" applyFont="1" applyBorder="1" applyAlignment="1">
      <alignment horizontal="left" vertical="center" indent="1"/>
    </xf>
    <xf numFmtId="0" fontId="15" fillId="0" borderId="8" xfId="0" applyFont="1" applyBorder="1"/>
    <xf numFmtId="0" fontId="2" fillId="0" borderId="18" xfId="0" applyFont="1" applyBorder="1" applyAlignment="1">
      <alignment horizontal="left" vertical="center"/>
    </xf>
    <xf numFmtId="4" fontId="20" fillId="0" borderId="7" xfId="0" applyNumberFormat="1" applyFont="1" applyBorder="1" applyAlignment="1">
      <alignment vertical="center"/>
    </xf>
    <xf numFmtId="4" fontId="21" fillId="4" borderId="7" xfId="0" applyNumberFormat="1" applyFont="1" applyFill="1" applyBorder="1" applyAlignment="1">
      <alignment vertical="center"/>
    </xf>
    <xf numFmtId="4" fontId="20" fillId="5" borderId="7" xfId="0" applyNumberFormat="1" applyFont="1" applyFill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4" fontId="20" fillId="0" borderId="9" xfId="0" applyNumberFormat="1" applyFont="1" applyBorder="1" applyAlignment="1">
      <alignment vertical="center"/>
    </xf>
    <xf numFmtId="14" fontId="2" fillId="0" borderId="7" xfId="0" applyNumberFormat="1" applyFont="1" applyBorder="1" applyProtection="1">
      <protection locked="0"/>
    </xf>
    <xf numFmtId="4" fontId="23" fillId="0" borderId="7" xfId="0" applyNumberFormat="1" applyFont="1" applyBorder="1" applyAlignment="1">
      <alignment vertical="center"/>
    </xf>
    <xf numFmtId="4" fontId="24" fillId="0" borderId="7" xfId="0" applyNumberFormat="1" applyFont="1" applyBorder="1" applyAlignment="1">
      <alignment vertical="center"/>
    </xf>
    <xf numFmtId="4" fontId="24" fillId="3" borderId="7" xfId="0" applyNumberFormat="1" applyFont="1" applyFill="1" applyBorder="1" applyAlignment="1">
      <alignment vertical="center"/>
    </xf>
    <xf numFmtId="4" fontId="25" fillId="2" borderId="4" xfId="0" applyNumberFormat="1" applyFont="1" applyFill="1" applyBorder="1" applyAlignment="1">
      <alignment horizontal="center" vertical="center"/>
    </xf>
    <xf numFmtId="4" fontId="25" fillId="2" borderId="4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XFD1"/>
    </sheetView>
  </sheetViews>
  <sheetFormatPr baseColWidth="10" defaultRowHeight="11.25"/>
  <cols>
    <col min="1" max="1" width="56.83203125" style="18" customWidth="1"/>
    <col min="2" max="7" width="16.83203125" style="18" customWidth="1"/>
    <col min="8" max="16384" width="12" style="18"/>
  </cols>
  <sheetData>
    <row r="1" spans="1:7" ht="54.75" customHeight="1">
      <c r="A1" s="120" t="s">
        <v>294</v>
      </c>
      <c r="B1" s="121"/>
      <c r="C1" s="121"/>
      <c r="D1" s="121"/>
      <c r="E1" s="121"/>
      <c r="F1" s="121"/>
      <c r="G1" s="122"/>
    </row>
    <row r="2" spans="1:7">
      <c r="A2" s="73"/>
      <c r="B2" s="162" t="s">
        <v>295</v>
      </c>
      <c r="C2" s="162"/>
      <c r="D2" s="162"/>
      <c r="E2" s="162"/>
      <c r="F2" s="162"/>
      <c r="G2" s="74"/>
    </row>
    <row r="3" spans="1:7" ht="22.5">
      <c r="A3" s="62" t="s">
        <v>0</v>
      </c>
      <c r="B3" s="2" t="s">
        <v>296</v>
      </c>
      <c r="C3" s="2" t="s">
        <v>297</v>
      </c>
      <c r="D3" s="2" t="s">
        <v>298</v>
      </c>
      <c r="E3" s="2" t="s">
        <v>299</v>
      </c>
      <c r="F3" s="2" t="s">
        <v>203</v>
      </c>
      <c r="G3" s="22" t="s">
        <v>300</v>
      </c>
    </row>
    <row r="4" spans="1:7">
      <c r="A4" s="75" t="s">
        <v>301</v>
      </c>
      <c r="B4" s="76">
        <f>B5+B6+B7+B10+B11+B14</f>
        <v>334612890.31</v>
      </c>
      <c r="C4" s="76">
        <f t="shared" ref="C4:G4" si="0">C5+C6+C7+C10+C11+C14</f>
        <v>-57877447.57</v>
      </c>
      <c r="D4" s="76">
        <f t="shared" si="0"/>
        <v>276735442.74000001</v>
      </c>
      <c r="E4" s="76">
        <f t="shared" si="0"/>
        <v>245851938.69</v>
      </c>
      <c r="F4" s="76">
        <f t="shared" si="0"/>
        <v>237776429.74000001</v>
      </c>
      <c r="G4" s="76">
        <f t="shared" si="0"/>
        <v>30883504.050000012</v>
      </c>
    </row>
    <row r="5" spans="1:7">
      <c r="A5" s="45" t="s">
        <v>302</v>
      </c>
      <c r="B5" s="9">
        <v>334612890.31</v>
      </c>
      <c r="C5" s="9">
        <v>-57877447.57</v>
      </c>
      <c r="D5" s="7">
        <f>B5+C5</f>
        <v>276735442.74000001</v>
      </c>
      <c r="E5" s="9">
        <v>245851938.69</v>
      </c>
      <c r="F5" s="9">
        <v>237776429.74000001</v>
      </c>
      <c r="G5" s="7">
        <f>D5-E5</f>
        <v>30883504.050000012</v>
      </c>
    </row>
    <row r="6" spans="1:7">
      <c r="A6" s="45" t="s">
        <v>303</v>
      </c>
      <c r="B6" s="7"/>
      <c r="C6" s="7"/>
      <c r="D6" s="7">
        <f>B6+C6</f>
        <v>0</v>
      </c>
      <c r="E6" s="7"/>
      <c r="F6" s="7"/>
      <c r="G6" s="7">
        <f>D6-E6</f>
        <v>0</v>
      </c>
    </row>
    <row r="7" spans="1:7">
      <c r="A7" s="45" t="s">
        <v>304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68" t="s">
        <v>305</v>
      </c>
      <c r="B8" s="9"/>
      <c r="C8" s="9"/>
      <c r="D8" s="7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68" t="s">
        <v>306</v>
      </c>
      <c r="B9" s="9"/>
      <c r="C9" s="9"/>
      <c r="D9" s="7">
        <f t="shared" si="2"/>
        <v>0</v>
      </c>
      <c r="E9" s="9"/>
      <c r="F9" s="9"/>
      <c r="G9" s="9">
        <f t="shared" si="3"/>
        <v>0</v>
      </c>
    </row>
    <row r="10" spans="1:7">
      <c r="A10" s="45" t="s">
        <v>307</v>
      </c>
      <c r="B10" s="7"/>
      <c r="C10" s="7"/>
      <c r="D10" s="7">
        <f t="shared" si="2"/>
        <v>0</v>
      </c>
      <c r="E10" s="7"/>
      <c r="F10" s="7"/>
      <c r="G10" s="7">
        <f t="shared" si="3"/>
        <v>0</v>
      </c>
    </row>
    <row r="11" spans="1:7" ht="22.5">
      <c r="A11" s="45" t="s">
        <v>308</v>
      </c>
      <c r="B11" s="7">
        <f>SUM(B12:B13)</f>
        <v>0</v>
      </c>
      <c r="C11" s="7">
        <f t="shared" ref="C11:F11" si="4">SUM(C12:C13)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3"/>
        <v>0</v>
      </c>
    </row>
    <row r="12" spans="1:7">
      <c r="A12" s="68" t="s">
        <v>309</v>
      </c>
      <c r="B12" s="9"/>
      <c r="C12" s="9"/>
      <c r="D12" s="7">
        <f t="shared" ref="D12:D14" si="5">B12+C12</f>
        <v>0</v>
      </c>
      <c r="E12" s="9"/>
      <c r="F12" s="9"/>
      <c r="G12" s="9">
        <f t="shared" si="3"/>
        <v>0</v>
      </c>
    </row>
    <row r="13" spans="1:7">
      <c r="A13" s="68" t="s">
        <v>310</v>
      </c>
      <c r="B13" s="9"/>
      <c r="C13" s="9"/>
      <c r="D13" s="7">
        <f t="shared" si="5"/>
        <v>0</v>
      </c>
      <c r="E13" s="9"/>
      <c r="F13" s="9"/>
      <c r="G13" s="9">
        <f t="shared" si="3"/>
        <v>0</v>
      </c>
    </row>
    <row r="14" spans="1:7">
      <c r="A14" s="45" t="s">
        <v>311</v>
      </c>
      <c r="B14" s="7"/>
      <c r="C14" s="7"/>
      <c r="D14" s="7">
        <f t="shared" si="5"/>
        <v>0</v>
      </c>
      <c r="E14" s="7"/>
      <c r="F14" s="7"/>
      <c r="G14" s="7">
        <f t="shared" si="3"/>
        <v>0</v>
      </c>
    </row>
    <row r="15" spans="1:7">
      <c r="A15" s="45"/>
      <c r="B15" s="9"/>
      <c r="C15" s="9"/>
      <c r="D15" s="9"/>
      <c r="E15" s="9"/>
      <c r="F15" s="9"/>
      <c r="G15" s="9"/>
    </row>
    <row r="16" spans="1:7">
      <c r="A16" s="31" t="s">
        <v>312</v>
      </c>
      <c r="B16" s="7">
        <f>B17+B18+B19+B22+B23+B26</f>
        <v>0</v>
      </c>
      <c r="C16" s="7">
        <f t="shared" ref="C16:G16" si="6">C17+C18+C19+C22+C23+C26</f>
        <v>17392149.579999998</v>
      </c>
      <c r="D16" s="7">
        <f t="shared" si="6"/>
        <v>17392149.579999998</v>
      </c>
      <c r="E16" s="7">
        <f t="shared" si="6"/>
        <v>16743592.689999999</v>
      </c>
      <c r="F16" s="7">
        <f t="shared" si="6"/>
        <v>16110108.48</v>
      </c>
      <c r="G16" s="7">
        <f t="shared" si="6"/>
        <v>648556.88999999873</v>
      </c>
    </row>
    <row r="17" spans="1:7">
      <c r="A17" s="45" t="s">
        <v>302</v>
      </c>
      <c r="B17" s="9">
        <v>0</v>
      </c>
      <c r="C17" s="9">
        <v>17392149.579999998</v>
      </c>
      <c r="D17" s="7">
        <f t="shared" ref="D17:D18" si="7">B17+C17</f>
        <v>17392149.579999998</v>
      </c>
      <c r="E17" s="9">
        <v>16743592.689999999</v>
      </c>
      <c r="F17" s="9">
        <v>16110108.48</v>
      </c>
      <c r="G17" s="7">
        <f t="shared" ref="G17:G26" si="8">D17-E17</f>
        <v>648556.88999999873</v>
      </c>
    </row>
    <row r="18" spans="1:7">
      <c r="A18" s="45" t="s">
        <v>303</v>
      </c>
      <c r="B18" s="7"/>
      <c r="C18" s="7"/>
      <c r="D18" s="7">
        <f t="shared" si="7"/>
        <v>0</v>
      </c>
      <c r="E18" s="7"/>
      <c r="F18" s="7"/>
      <c r="G18" s="7">
        <f t="shared" si="8"/>
        <v>0</v>
      </c>
    </row>
    <row r="19" spans="1:7">
      <c r="A19" s="45" t="s">
        <v>304</v>
      </c>
      <c r="B19" s="7">
        <f>SUM(B20:B21)</f>
        <v>0</v>
      </c>
      <c r="C19" s="7">
        <f t="shared" ref="C19:F19" si="9">SUM(C20:C21)</f>
        <v>0</v>
      </c>
      <c r="D19" s="7">
        <f t="shared" si="9"/>
        <v>0</v>
      </c>
      <c r="E19" s="7">
        <f t="shared" si="9"/>
        <v>0</v>
      </c>
      <c r="F19" s="7">
        <f t="shared" si="9"/>
        <v>0</v>
      </c>
      <c r="G19" s="7">
        <f t="shared" si="8"/>
        <v>0</v>
      </c>
    </row>
    <row r="20" spans="1:7">
      <c r="A20" s="68" t="s">
        <v>305</v>
      </c>
      <c r="B20" s="9"/>
      <c r="C20" s="9"/>
      <c r="D20" s="7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68" t="s">
        <v>306</v>
      </c>
      <c r="B21" s="9"/>
      <c r="C21" s="9"/>
      <c r="D21" s="7">
        <f t="shared" si="10"/>
        <v>0</v>
      </c>
      <c r="E21" s="9"/>
      <c r="F21" s="9"/>
      <c r="G21" s="9">
        <f t="shared" si="8"/>
        <v>0</v>
      </c>
    </row>
    <row r="22" spans="1:7">
      <c r="A22" s="45" t="s">
        <v>307</v>
      </c>
      <c r="B22" s="7"/>
      <c r="C22" s="7"/>
      <c r="D22" s="7">
        <f t="shared" si="10"/>
        <v>0</v>
      </c>
      <c r="E22" s="7"/>
      <c r="F22" s="7"/>
      <c r="G22" s="7">
        <f t="shared" si="8"/>
        <v>0</v>
      </c>
    </row>
    <row r="23" spans="1:7" ht="22.5">
      <c r="A23" s="45" t="s">
        <v>308</v>
      </c>
      <c r="B23" s="7">
        <f>SUM(B24:B25)</f>
        <v>0</v>
      </c>
      <c r="C23" s="7">
        <f t="shared" ref="C23:F23" si="11">SUM(C24:C25)</f>
        <v>0</v>
      </c>
      <c r="D23" s="7">
        <f t="shared" si="11"/>
        <v>0</v>
      </c>
      <c r="E23" s="7">
        <f t="shared" si="11"/>
        <v>0</v>
      </c>
      <c r="F23" s="7">
        <f t="shared" si="11"/>
        <v>0</v>
      </c>
      <c r="G23" s="7">
        <f t="shared" si="8"/>
        <v>0</v>
      </c>
    </row>
    <row r="24" spans="1:7">
      <c r="A24" s="68" t="s">
        <v>309</v>
      </c>
      <c r="B24" s="9"/>
      <c r="C24" s="9"/>
      <c r="D24" s="7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68" t="s">
        <v>310</v>
      </c>
      <c r="B25" s="9"/>
      <c r="C25" s="9"/>
      <c r="D25" s="7">
        <f t="shared" si="12"/>
        <v>0</v>
      </c>
      <c r="E25" s="9"/>
      <c r="F25" s="9"/>
      <c r="G25" s="9">
        <f t="shared" si="8"/>
        <v>0</v>
      </c>
    </row>
    <row r="26" spans="1:7">
      <c r="A26" s="45" t="s">
        <v>311</v>
      </c>
      <c r="B26" s="7"/>
      <c r="C26" s="7"/>
      <c r="D26" s="7">
        <f t="shared" si="12"/>
        <v>0</v>
      </c>
      <c r="E26" s="7"/>
      <c r="F26" s="7"/>
      <c r="G26" s="7">
        <f t="shared" si="8"/>
        <v>0</v>
      </c>
    </row>
    <row r="27" spans="1:7">
      <c r="A27" s="31" t="s">
        <v>313</v>
      </c>
      <c r="B27" s="7">
        <f>B4+B16</f>
        <v>334612890.31</v>
      </c>
      <c r="C27" s="7">
        <f t="shared" ref="C27:G27" si="13">C4+C16</f>
        <v>-40485297.990000002</v>
      </c>
      <c r="D27" s="7">
        <f t="shared" si="13"/>
        <v>294127592.31999999</v>
      </c>
      <c r="E27" s="7">
        <f t="shared" si="13"/>
        <v>262595531.38</v>
      </c>
      <c r="F27" s="7">
        <f t="shared" si="13"/>
        <v>253886538.22</v>
      </c>
      <c r="G27" s="7">
        <f t="shared" si="13"/>
        <v>31532060.940000013</v>
      </c>
    </row>
    <row r="28" spans="1:7">
      <c r="A28" s="77"/>
      <c r="B28" s="16"/>
      <c r="C28" s="16"/>
      <c r="D28" s="16"/>
      <c r="E28" s="16"/>
      <c r="F28" s="16"/>
      <c r="G28" s="16"/>
    </row>
  </sheetData>
  <mergeCells count="2">
    <mergeCell ref="A1:G1"/>
    <mergeCell ref="B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A2" sqref="A2"/>
    </sheetView>
  </sheetViews>
  <sheetFormatPr baseColWidth="10" defaultRowHeight="11.25"/>
  <cols>
    <col min="1" max="1" width="65.83203125" style="18" customWidth="1"/>
    <col min="2" max="2" width="15.33203125" style="18" customWidth="1"/>
    <col min="3" max="3" width="15.16406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17" t="s">
        <v>119</v>
      </c>
      <c r="B1" s="118"/>
      <c r="C1" s="118"/>
      <c r="D1" s="118"/>
      <c r="E1" s="118"/>
      <c r="F1" s="119"/>
    </row>
    <row r="2" spans="1:6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148550318.80000001</v>
      </c>
      <c r="C6" s="9">
        <f>SUM(C7:C13)</f>
        <v>182523548.06</v>
      </c>
      <c r="D6" s="5" t="s">
        <v>6</v>
      </c>
      <c r="E6" s="9">
        <f>SUM(E7:E15)</f>
        <v>106367472.81</v>
      </c>
      <c r="F6" s="9">
        <f>SUM(F7:F15)</f>
        <v>92245505.969999999</v>
      </c>
    </row>
    <row r="7" spans="1:6">
      <c r="A7" s="10" t="s">
        <v>7</v>
      </c>
      <c r="B7" s="9"/>
      <c r="C7" s="9"/>
      <c r="D7" s="11" t="s">
        <v>8</v>
      </c>
      <c r="E7" s="9">
        <v>9792277.4800000004</v>
      </c>
      <c r="F7" s="9">
        <v>4633828.8499999996</v>
      </c>
    </row>
    <row r="8" spans="1:6">
      <c r="A8" s="10" t="s">
        <v>9</v>
      </c>
      <c r="B8" s="9">
        <v>72120890.290000007</v>
      </c>
      <c r="C8" s="9">
        <v>97741667.569999993</v>
      </c>
      <c r="D8" s="11" t="s">
        <v>10</v>
      </c>
      <c r="E8" s="9">
        <v>18481675.129999999</v>
      </c>
      <c r="F8" s="9">
        <v>12108803.01</v>
      </c>
    </row>
    <row r="9" spans="1:6">
      <c r="A9" s="10" t="s">
        <v>11</v>
      </c>
      <c r="B9" s="9"/>
      <c r="C9" s="9"/>
      <c r="D9" s="11" t="s">
        <v>12</v>
      </c>
      <c r="E9" s="9">
        <v>30416653.129999999</v>
      </c>
      <c r="F9" s="9">
        <v>42132947.670000002</v>
      </c>
    </row>
    <row r="10" spans="1:6">
      <c r="A10" s="10" t="s">
        <v>13</v>
      </c>
      <c r="B10" s="9">
        <v>31708146.02</v>
      </c>
      <c r="C10" s="9">
        <v>84781880.489999995</v>
      </c>
      <c r="D10" s="11" t="s">
        <v>14</v>
      </c>
      <c r="E10" s="9">
        <v>0</v>
      </c>
      <c r="F10" s="9">
        <v>0</v>
      </c>
    </row>
    <row r="11" spans="1:6">
      <c r="A11" s="10" t="s">
        <v>15</v>
      </c>
      <c r="B11" s="9">
        <v>44721282.490000002</v>
      </c>
      <c r="C11" s="9">
        <v>0</v>
      </c>
      <c r="D11" s="11" t="s">
        <v>16</v>
      </c>
      <c r="E11" s="9">
        <v>1315909.81</v>
      </c>
      <c r="F11" s="9">
        <v>8375761.7699999996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10499816.949999999</v>
      </c>
      <c r="F13" s="9">
        <v>16513552.869999999</v>
      </c>
    </row>
    <row r="14" spans="1:6">
      <c r="A14" s="3" t="s">
        <v>21</v>
      </c>
      <c r="B14" s="9">
        <f>SUM(B15:B21)</f>
        <v>26808773.830000002</v>
      </c>
      <c r="C14" s="9">
        <f>SUM(C15:C21)</f>
        <v>12902837.77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35861140.310000002</v>
      </c>
      <c r="F15" s="9">
        <v>8480611.8000000007</v>
      </c>
    </row>
    <row r="16" spans="1:6">
      <c r="A16" s="10" t="s">
        <v>25</v>
      </c>
      <c r="B16" s="9">
        <v>10536075.18</v>
      </c>
      <c r="C16" s="9">
        <v>1124962.6599999999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886221.47</v>
      </c>
      <c r="C17" s="9">
        <v>904799.09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54.99</v>
      </c>
      <c r="C18" s="9">
        <v>54.99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182440.05</v>
      </c>
      <c r="C19" s="9">
        <v>118940.05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199838.73</v>
      </c>
      <c r="F20" s="9">
        <f>SUM(F21:F22)</f>
        <v>0</v>
      </c>
    </row>
    <row r="21" spans="1:6">
      <c r="A21" s="10" t="s">
        <v>35</v>
      </c>
      <c r="B21" s="9">
        <v>15203982.140000001</v>
      </c>
      <c r="C21" s="9">
        <v>10754080.98</v>
      </c>
      <c r="D21" s="11" t="s">
        <v>36</v>
      </c>
      <c r="E21" s="9">
        <v>199838.73</v>
      </c>
      <c r="F21" s="9">
        <v>0</v>
      </c>
    </row>
    <row r="22" spans="1:6">
      <c r="A22" s="3" t="s">
        <v>37</v>
      </c>
      <c r="B22" s="9">
        <f>SUM(B23:B27)</f>
        <v>44317518.920000002</v>
      </c>
      <c r="C22" s="9">
        <f>SUM(C23:C27)</f>
        <v>104181288.86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2336738.6</v>
      </c>
      <c r="C23" s="9">
        <v>5974616.7599999998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41980780.32</v>
      </c>
      <c r="C26" s="9">
        <v>98206672.099999994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6572314.5300000003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34130</v>
      </c>
      <c r="C38" s="9">
        <f>SUM(C39:C42)</f>
        <v>34130</v>
      </c>
      <c r="D38" s="11" t="s">
        <v>70</v>
      </c>
      <c r="E38" s="9">
        <v>6572314.5300000003</v>
      </c>
      <c r="F38" s="9">
        <v>0</v>
      </c>
    </row>
    <row r="39" spans="1:6">
      <c r="A39" s="10" t="s">
        <v>71</v>
      </c>
      <c r="B39" s="9">
        <v>34130</v>
      </c>
      <c r="C39" s="9">
        <v>34130</v>
      </c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219710741.55000001</v>
      </c>
      <c r="C44" s="7">
        <f>C6+C14+C22+C28+C34+C35+C38</f>
        <v>299641804.69</v>
      </c>
      <c r="D44" s="8" t="s">
        <v>80</v>
      </c>
      <c r="E44" s="7">
        <f>E6+E16+E20+E23+E24+E28+E35+E39</f>
        <v>113139626.07000001</v>
      </c>
      <c r="F44" s="7">
        <f>F6+F16+F20+F23+F24+F28+F35+F39</f>
        <v>92245505.969999999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6207772.1600000001</v>
      </c>
      <c r="C47" s="9">
        <v>3055583.33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1702545987.6900001</v>
      </c>
      <c r="C49" s="9">
        <v>1279691602.1099999</v>
      </c>
      <c r="D49" s="5" t="s">
        <v>88</v>
      </c>
      <c r="E49" s="9">
        <v>116929458.87</v>
      </c>
      <c r="F49" s="9">
        <v>123109664.58</v>
      </c>
    </row>
    <row r="50" spans="1:6">
      <c r="A50" s="13" t="s">
        <v>89</v>
      </c>
      <c r="B50" s="9">
        <v>266400119.69</v>
      </c>
      <c r="C50" s="9">
        <v>260296422.00999999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10461028.68</v>
      </c>
      <c r="C51" s="9">
        <v>8336028.6799999997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-101253314.88</v>
      </c>
      <c r="C52" s="9">
        <v>-101253314.88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1073892.24</v>
      </c>
      <c r="C53" s="9">
        <v>950880.05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116929458.87</v>
      </c>
      <c r="F54" s="7">
        <f>SUM(F47:F52)</f>
        <v>123109664.58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230069084.94</v>
      </c>
      <c r="F56" s="7">
        <f>F54+F44</f>
        <v>215355170.55000001</v>
      </c>
    </row>
    <row r="57" spans="1:6">
      <c r="A57" s="12" t="s">
        <v>100</v>
      </c>
      <c r="B57" s="7">
        <f>SUM(B47:B55)</f>
        <v>1885435485.5800002</v>
      </c>
      <c r="C57" s="7">
        <f>SUM(C47:C55)</f>
        <v>1451077201.3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2105146227.1300001</v>
      </c>
      <c r="C59" s="7">
        <f>C44+C57</f>
        <v>1750719005.99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486365438.76999998</v>
      </c>
      <c r="F60" s="9">
        <f>SUM(F61:F63)</f>
        <v>486365438.76999998</v>
      </c>
    </row>
    <row r="61" spans="1:6">
      <c r="A61" s="13"/>
      <c r="B61" s="9"/>
      <c r="C61" s="9"/>
      <c r="D61" s="5" t="s">
        <v>104</v>
      </c>
      <c r="E61" s="9">
        <v>486365438.76999998</v>
      </c>
      <c r="F61" s="9">
        <v>486365438.76999998</v>
      </c>
    </row>
    <row r="62" spans="1:6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1388761407.4200001</v>
      </c>
      <c r="F65" s="9">
        <f>SUM(F66:F70)</f>
        <v>1048998396.6700001</v>
      </c>
    </row>
    <row r="66" spans="1:6">
      <c r="A66" s="13"/>
      <c r="B66" s="9"/>
      <c r="C66" s="9"/>
      <c r="D66" s="5" t="s">
        <v>108</v>
      </c>
      <c r="E66" s="9">
        <v>331292549.38999999</v>
      </c>
      <c r="F66" s="9">
        <v>241626497.97</v>
      </c>
    </row>
    <row r="67" spans="1:6">
      <c r="A67" s="13"/>
      <c r="B67" s="9"/>
      <c r="C67" s="9"/>
      <c r="D67" s="5" t="s">
        <v>109</v>
      </c>
      <c r="E67" s="9">
        <v>1057468858.03</v>
      </c>
      <c r="F67" s="9">
        <v>807371898.70000005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1875126846.1900001</v>
      </c>
      <c r="F76" s="7">
        <f>F60+F65+F72</f>
        <v>1535363835.4400001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2105195931.1300001</v>
      </c>
      <c r="F78" s="7">
        <f>F56+F76</f>
        <v>1750719005.99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55118110236220474" bottom="0.55118110236220474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selection activeCell="E5" sqref="E5"/>
    </sheetView>
  </sheetViews>
  <sheetFormatPr baseColWidth="10" defaultRowHeight="11.25"/>
  <cols>
    <col min="1" max="1" width="55.1640625" style="18" customWidth="1"/>
    <col min="2" max="2" width="17.33203125" style="18" customWidth="1"/>
    <col min="3" max="4" width="17.83203125" style="18" customWidth="1"/>
    <col min="5" max="5" width="18.6640625" style="18" customWidth="1"/>
    <col min="6" max="7" width="17.83203125" style="18" customWidth="1"/>
    <col min="8" max="8" width="23.83203125" style="18" customWidth="1"/>
    <col min="9" max="16384" width="12" style="18"/>
  </cols>
  <sheetData>
    <row r="1" spans="1:8" ht="45.95" customHeight="1">
      <c r="A1" s="120" t="s">
        <v>120</v>
      </c>
      <c r="B1" s="121"/>
      <c r="C1" s="121"/>
      <c r="D1" s="121"/>
      <c r="E1" s="121"/>
      <c r="F1" s="121"/>
      <c r="G1" s="121"/>
      <c r="H1" s="122"/>
    </row>
    <row r="2" spans="1:8" ht="45">
      <c r="A2" s="22" t="s">
        <v>121</v>
      </c>
      <c r="B2" s="22" t="s">
        <v>314</v>
      </c>
      <c r="C2" s="22" t="s">
        <v>122</v>
      </c>
      <c r="D2" s="22" t="s">
        <v>123</v>
      </c>
      <c r="E2" s="22" t="s">
        <v>124</v>
      </c>
      <c r="F2" s="22" t="s">
        <v>125</v>
      </c>
      <c r="G2" s="22" t="s">
        <v>126</v>
      </c>
      <c r="H2" s="22" t="s">
        <v>127</v>
      </c>
    </row>
    <row r="3" spans="1:8" ht="5.0999999999999996" customHeight="1">
      <c r="A3" s="13"/>
      <c r="B3" s="23"/>
      <c r="C3" s="23"/>
      <c r="D3" s="23"/>
      <c r="E3" s="23"/>
      <c r="F3" s="23"/>
      <c r="G3" s="23"/>
      <c r="H3" s="23"/>
    </row>
    <row r="4" spans="1:8">
      <c r="A4" s="12" t="s">
        <v>128</v>
      </c>
      <c r="B4" s="24">
        <f>+B5+B9</f>
        <v>0</v>
      </c>
      <c r="C4" s="24">
        <f t="shared" ref="C4:H4" si="0">+C5+C9</f>
        <v>0</v>
      </c>
      <c r="D4" s="24">
        <f t="shared" si="0"/>
        <v>199838.73</v>
      </c>
      <c r="E4" s="24">
        <f t="shared" si="0"/>
        <v>0</v>
      </c>
      <c r="F4" s="24">
        <f t="shared" si="0"/>
        <v>-877905.68</v>
      </c>
      <c r="G4" s="24">
        <f t="shared" si="0"/>
        <v>0</v>
      </c>
      <c r="H4" s="24">
        <f t="shared" si="0"/>
        <v>0</v>
      </c>
    </row>
    <row r="5" spans="1:8">
      <c r="A5" s="12" t="s">
        <v>129</v>
      </c>
      <c r="B5" s="24">
        <f>SUM(B6:B8)</f>
        <v>0</v>
      </c>
      <c r="C5" s="24">
        <f t="shared" ref="C5:H5" si="1">SUM(C6:C8)</f>
        <v>0</v>
      </c>
      <c r="D5" s="24">
        <f t="shared" si="1"/>
        <v>199838.73</v>
      </c>
      <c r="E5" s="24">
        <f t="shared" si="1"/>
        <v>0</v>
      </c>
      <c r="F5" s="24">
        <f t="shared" si="1"/>
        <v>-877905.68</v>
      </c>
      <c r="G5" s="24">
        <f t="shared" si="1"/>
        <v>0</v>
      </c>
      <c r="H5" s="24">
        <f t="shared" si="1"/>
        <v>0</v>
      </c>
    </row>
    <row r="6" spans="1:8">
      <c r="A6" s="11" t="s">
        <v>130</v>
      </c>
      <c r="B6" s="25"/>
      <c r="C6" s="25"/>
      <c r="D6" s="25">
        <v>199838.73</v>
      </c>
      <c r="E6" s="25"/>
      <c r="F6" s="25">
        <v>-877905.68</v>
      </c>
      <c r="G6" s="25"/>
      <c r="H6" s="25"/>
    </row>
    <row r="7" spans="1:8">
      <c r="A7" s="11" t="s">
        <v>131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</row>
    <row r="8" spans="1:8">
      <c r="A8" s="11" t="s">
        <v>132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>
      <c r="A9" s="12" t="s">
        <v>133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>
      <c r="A10" s="11" t="s">
        <v>134</v>
      </c>
      <c r="B10" s="25">
        <v>0</v>
      </c>
      <c r="C10" s="25">
        <v>0</v>
      </c>
      <c r="D10" s="25"/>
      <c r="E10" s="25"/>
      <c r="F10" s="25">
        <f t="shared" si="2"/>
        <v>0</v>
      </c>
      <c r="G10" s="25"/>
      <c r="H10" s="25"/>
    </row>
    <row r="11" spans="1:8">
      <c r="A11" s="11" t="s">
        <v>135</v>
      </c>
      <c r="B11" s="25">
        <v>0</v>
      </c>
      <c r="C11" s="25">
        <v>0</v>
      </c>
      <c r="D11" s="25"/>
      <c r="E11" s="25"/>
      <c r="F11" s="25">
        <f t="shared" si="2"/>
        <v>0</v>
      </c>
      <c r="G11" s="25"/>
      <c r="H11" s="25"/>
    </row>
    <row r="12" spans="1:8">
      <c r="A12" s="11" t="s">
        <v>136</v>
      </c>
      <c r="B12" s="25">
        <v>0</v>
      </c>
      <c r="C12" s="25">
        <v>0</v>
      </c>
      <c r="D12" s="25"/>
      <c r="E12" s="25"/>
      <c r="F12" s="25">
        <f t="shared" si="2"/>
        <v>0</v>
      </c>
      <c r="G12" s="25"/>
      <c r="H12" s="25"/>
    </row>
    <row r="13" spans="1:8">
      <c r="A13" s="12" t="s">
        <v>137</v>
      </c>
      <c r="B13" s="24">
        <v>0</v>
      </c>
      <c r="C13" s="26"/>
      <c r="D13" s="26"/>
      <c r="E13" s="26"/>
      <c r="F13" s="24">
        <f>B13+C13-D13+E13</f>
        <v>0</v>
      </c>
      <c r="G13" s="26"/>
      <c r="H13" s="26"/>
    </row>
    <row r="14" spans="1:8" ht="5.0999999999999996" customHeight="1">
      <c r="A14" s="12"/>
      <c r="B14" s="24"/>
      <c r="C14" s="24"/>
      <c r="D14" s="24"/>
      <c r="E14" s="24"/>
      <c r="F14" s="24"/>
      <c r="G14" s="24"/>
      <c r="H14" s="24"/>
    </row>
    <row r="15" spans="1:8" ht="16.5" customHeight="1">
      <c r="A15" s="12" t="s">
        <v>138</v>
      </c>
      <c r="B15" s="24">
        <f t="shared" ref="B15:H15" si="4">+B4+B13</f>
        <v>0</v>
      </c>
      <c r="C15" s="24">
        <f t="shared" si="4"/>
        <v>0</v>
      </c>
      <c r="D15" s="24">
        <f t="shared" si="4"/>
        <v>199838.73</v>
      </c>
      <c r="E15" s="24">
        <f t="shared" si="4"/>
        <v>0</v>
      </c>
      <c r="F15" s="24">
        <f t="shared" si="4"/>
        <v>-877905.68</v>
      </c>
      <c r="G15" s="24">
        <f t="shared" si="4"/>
        <v>0</v>
      </c>
      <c r="H15" s="24">
        <f t="shared" si="4"/>
        <v>0</v>
      </c>
    </row>
    <row r="16" spans="1:8" ht="5.0999999999999996" customHeight="1">
      <c r="A16" s="12"/>
      <c r="B16" s="24"/>
      <c r="C16" s="24"/>
      <c r="D16" s="24"/>
      <c r="E16" s="24"/>
      <c r="F16" s="24"/>
      <c r="G16" s="24"/>
      <c r="H16" s="24"/>
    </row>
    <row r="17" spans="1:8" ht="16.5" customHeight="1">
      <c r="A17" s="12" t="s">
        <v>139</v>
      </c>
      <c r="B17" s="27"/>
      <c r="C17" s="27"/>
      <c r="D17" s="27"/>
      <c r="E17" s="27"/>
      <c r="F17" s="27"/>
      <c r="G17" s="27"/>
      <c r="H17" s="27"/>
    </row>
    <row r="18" spans="1:8">
      <c r="A18" s="13" t="s">
        <v>140</v>
      </c>
      <c r="B18" s="27"/>
      <c r="C18" s="27"/>
      <c r="D18" s="27"/>
      <c r="E18" s="27"/>
      <c r="F18" s="27"/>
      <c r="G18" s="27"/>
      <c r="H18" s="27"/>
    </row>
    <row r="19" spans="1:8">
      <c r="A19" s="13" t="s">
        <v>141</v>
      </c>
      <c r="B19" s="27"/>
      <c r="C19" s="27"/>
      <c r="D19" s="27"/>
      <c r="E19" s="27"/>
      <c r="F19" s="27"/>
      <c r="G19" s="27"/>
      <c r="H19" s="27"/>
    </row>
    <row r="20" spans="1:8">
      <c r="A20" s="13" t="s">
        <v>142</v>
      </c>
      <c r="B20" s="27"/>
      <c r="C20" s="27"/>
      <c r="D20" s="27"/>
      <c r="E20" s="27"/>
      <c r="F20" s="27"/>
      <c r="G20" s="27"/>
      <c r="H20" s="27"/>
    </row>
    <row r="21" spans="1:8" ht="5.0999999999999996" customHeight="1">
      <c r="A21" s="13"/>
      <c r="B21" s="27"/>
      <c r="C21" s="27"/>
      <c r="D21" s="27"/>
      <c r="E21" s="27"/>
      <c r="F21" s="27"/>
      <c r="G21" s="27"/>
      <c r="H21" s="27"/>
    </row>
    <row r="22" spans="1:8" ht="16.5" customHeight="1">
      <c r="A22" s="12" t="s">
        <v>143</v>
      </c>
      <c r="B22" s="27"/>
      <c r="C22" s="27"/>
      <c r="D22" s="27"/>
      <c r="E22" s="27"/>
      <c r="F22" s="27"/>
      <c r="G22" s="27"/>
      <c r="H22" s="27"/>
    </row>
    <row r="23" spans="1:8">
      <c r="A23" s="13" t="s">
        <v>144</v>
      </c>
      <c r="B23" s="27"/>
      <c r="C23" s="27"/>
      <c r="D23" s="27"/>
      <c r="E23" s="27"/>
      <c r="F23" s="27"/>
      <c r="G23" s="27"/>
      <c r="H23" s="27"/>
    </row>
    <row r="24" spans="1:8">
      <c r="A24" s="13" t="s">
        <v>145</v>
      </c>
      <c r="B24" s="27"/>
      <c r="C24" s="27"/>
      <c r="D24" s="27"/>
      <c r="E24" s="27"/>
      <c r="F24" s="27"/>
      <c r="G24" s="27"/>
      <c r="H24" s="27"/>
    </row>
    <row r="25" spans="1:8">
      <c r="A25" s="13" t="s">
        <v>146</v>
      </c>
      <c r="B25" s="27"/>
      <c r="C25" s="27"/>
      <c r="D25" s="27"/>
      <c r="E25" s="27"/>
      <c r="F25" s="27"/>
      <c r="G25" s="27"/>
      <c r="H25" s="27"/>
    </row>
    <row r="26" spans="1:8" ht="5.0999999999999996" customHeight="1">
      <c r="A26" s="13"/>
      <c r="B26" s="27"/>
      <c r="C26" s="27"/>
      <c r="D26" s="27"/>
      <c r="E26" s="27"/>
      <c r="F26" s="27"/>
      <c r="G26" s="27"/>
      <c r="H26" s="27"/>
    </row>
    <row r="27" spans="1:8" ht="11.25" customHeight="1">
      <c r="A27" s="28"/>
      <c r="B27" s="28"/>
      <c r="C27" s="28"/>
      <c r="D27" s="28"/>
      <c r="E27" s="28"/>
      <c r="F27" s="28"/>
      <c r="G27" s="28"/>
      <c r="H27" s="28"/>
    </row>
    <row r="28" spans="1:8">
      <c r="A28" s="123" t="s">
        <v>147</v>
      </c>
      <c r="B28" s="29" t="s">
        <v>148</v>
      </c>
      <c r="C28" s="29" t="s">
        <v>149</v>
      </c>
      <c r="D28" s="29" t="s">
        <v>150</v>
      </c>
      <c r="E28" s="125" t="s">
        <v>151</v>
      </c>
      <c r="F28" s="29" t="s">
        <v>152</v>
      </c>
    </row>
    <row r="29" spans="1:8">
      <c r="A29" s="123"/>
      <c r="B29" s="29" t="s">
        <v>153</v>
      </c>
      <c r="C29" s="29" t="s">
        <v>154</v>
      </c>
      <c r="D29" s="29" t="s">
        <v>155</v>
      </c>
      <c r="E29" s="125"/>
      <c r="F29" s="29" t="s">
        <v>156</v>
      </c>
    </row>
    <row r="30" spans="1:8">
      <c r="A30" s="124"/>
      <c r="B30" s="30"/>
      <c r="C30" s="22" t="s">
        <v>157</v>
      </c>
      <c r="D30" s="30"/>
      <c r="E30" s="126"/>
      <c r="F30" s="30"/>
    </row>
    <row r="31" spans="1:8">
      <c r="A31" s="31" t="s">
        <v>158</v>
      </c>
      <c r="B31" s="9"/>
      <c r="C31" s="32"/>
      <c r="D31" s="32"/>
      <c r="E31" s="32"/>
      <c r="F31" s="32"/>
    </row>
    <row r="32" spans="1:8">
      <c r="A32" s="33" t="s">
        <v>159</v>
      </c>
      <c r="B32" s="9"/>
      <c r="C32" s="32"/>
      <c r="D32" s="32"/>
      <c r="E32" s="32"/>
      <c r="F32" s="32"/>
    </row>
    <row r="33" spans="1:6">
      <c r="A33" s="33" t="s">
        <v>160</v>
      </c>
      <c r="B33" s="9"/>
      <c r="C33" s="32"/>
      <c r="D33" s="32"/>
      <c r="E33" s="32"/>
      <c r="F33" s="32"/>
    </row>
    <row r="34" spans="1:6">
      <c r="A34" s="34" t="s">
        <v>161</v>
      </c>
      <c r="B34" s="16"/>
      <c r="C34" s="35"/>
      <c r="D34" s="35"/>
      <c r="E34" s="35"/>
      <c r="F34" s="35"/>
    </row>
    <row r="35" spans="1:6">
      <c r="B35" s="36"/>
      <c r="C35" s="37"/>
      <c r="D35" s="37"/>
      <c r="E35" s="37"/>
      <c r="F35" s="37"/>
    </row>
    <row r="36" spans="1:6">
      <c r="B36" s="36"/>
      <c r="C36" s="37"/>
      <c r="D36" s="37"/>
      <c r="E36" s="37"/>
      <c r="F36" s="37"/>
    </row>
    <row r="37" spans="1:6">
      <c r="B37" s="36"/>
      <c r="C37" s="37"/>
      <c r="D37" s="37"/>
      <c r="E37" s="37"/>
      <c r="F37" s="37"/>
    </row>
    <row r="38" spans="1:6">
      <c r="B38" s="36"/>
      <c r="C38" s="37"/>
      <c r="D38" s="37"/>
      <c r="E38" s="37"/>
      <c r="F38" s="37"/>
    </row>
    <row r="39" spans="1:6">
      <c r="B39" s="36"/>
      <c r="C39" s="37"/>
      <c r="D39" s="37"/>
      <c r="E39" s="37"/>
      <c r="F39" s="37"/>
    </row>
    <row r="40" spans="1:6">
      <c r="B40" s="36"/>
      <c r="C40" s="37"/>
      <c r="D40" s="37"/>
      <c r="E40" s="37"/>
      <c r="F40" s="37"/>
    </row>
    <row r="41" spans="1:6">
      <c r="B41" s="36"/>
      <c r="C41" s="37"/>
      <c r="D41" s="37"/>
      <c r="E41" s="37"/>
      <c r="F41" s="37"/>
    </row>
    <row r="42" spans="1:6">
      <c r="B42" s="36"/>
      <c r="C42" s="37"/>
      <c r="D42" s="37"/>
      <c r="E42" s="37"/>
      <c r="F42" s="37"/>
    </row>
    <row r="43" spans="1:6">
      <c r="B43" s="36"/>
      <c r="C43" s="37"/>
      <c r="D43" s="37"/>
      <c r="E43" s="37"/>
      <c r="F43" s="37"/>
    </row>
    <row r="44" spans="1:6">
      <c r="B44" s="36"/>
      <c r="C44" s="37"/>
      <c r="D44" s="37"/>
      <c r="E44" s="37"/>
      <c r="F44" s="37"/>
    </row>
    <row r="45" spans="1:6">
      <c r="B45" s="36"/>
      <c r="C45" s="37"/>
      <c r="D45" s="37"/>
      <c r="E45" s="37"/>
      <c r="F45" s="37"/>
    </row>
    <row r="46" spans="1:6">
      <c r="B46" s="36"/>
      <c r="C46" s="37"/>
      <c r="D46" s="37"/>
      <c r="E46" s="37"/>
      <c r="F46" s="37"/>
    </row>
    <row r="47" spans="1:6">
      <c r="B47" s="36"/>
      <c r="C47" s="37"/>
      <c r="D47" s="37"/>
      <c r="E47" s="37"/>
      <c r="F47" s="37"/>
    </row>
    <row r="48" spans="1:6">
      <c r="B48" s="36"/>
      <c r="C48" s="37"/>
      <c r="D48" s="37"/>
      <c r="E48" s="37"/>
      <c r="F48" s="37"/>
    </row>
    <row r="49" spans="2:6">
      <c r="B49" s="36"/>
      <c r="C49" s="37"/>
      <c r="D49" s="37"/>
      <c r="E49" s="37"/>
      <c r="F49" s="37"/>
    </row>
    <row r="50" spans="2:6">
      <c r="B50" s="36"/>
      <c r="C50" s="37"/>
      <c r="D50" s="37"/>
      <c r="E50" s="37"/>
      <c r="F50" s="37"/>
    </row>
    <row r="51" spans="2:6">
      <c r="B51" s="36"/>
      <c r="C51" s="37"/>
      <c r="D51" s="37"/>
      <c r="E51" s="37"/>
      <c r="F51" s="37"/>
    </row>
    <row r="52" spans="2:6">
      <c r="B52" s="36"/>
      <c r="C52" s="37"/>
      <c r="D52" s="37"/>
      <c r="E52" s="37"/>
      <c r="F52" s="37"/>
    </row>
    <row r="53" spans="2:6">
      <c r="B53" s="36"/>
      <c r="C53" s="37"/>
      <c r="D53" s="37"/>
      <c r="E53" s="37"/>
      <c r="F53" s="37"/>
    </row>
    <row r="54" spans="2:6">
      <c r="B54" s="36"/>
      <c r="C54" s="37"/>
      <c r="D54" s="37"/>
      <c r="E54" s="37"/>
      <c r="F54" s="37"/>
    </row>
    <row r="55" spans="2:6">
      <c r="B55" s="36"/>
      <c r="C55" s="37"/>
      <c r="D55" s="37"/>
      <c r="E55" s="37"/>
      <c r="F55" s="37"/>
    </row>
    <row r="56" spans="2:6">
      <c r="B56" s="36"/>
      <c r="C56" s="37"/>
      <c r="D56" s="37"/>
      <c r="E56" s="37"/>
      <c r="F56" s="37"/>
    </row>
    <row r="57" spans="2:6">
      <c r="B57" s="36"/>
      <c r="C57" s="37"/>
      <c r="D57" s="37"/>
      <c r="E57" s="37"/>
      <c r="F57" s="37"/>
    </row>
    <row r="58" spans="2:6">
      <c r="B58" s="36"/>
      <c r="C58" s="37"/>
      <c r="D58" s="37"/>
      <c r="E58" s="37"/>
      <c r="F58" s="37"/>
    </row>
    <row r="59" spans="2:6">
      <c r="B59" s="36"/>
      <c r="C59" s="37"/>
      <c r="D59" s="37"/>
      <c r="E59" s="37"/>
      <c r="F59" s="37"/>
    </row>
    <row r="60" spans="2:6">
      <c r="B60" s="36"/>
      <c r="C60" s="37"/>
      <c r="D60" s="37"/>
      <c r="E60" s="37"/>
      <c r="F60" s="37"/>
    </row>
    <row r="61" spans="2:6">
      <c r="B61" s="36"/>
      <c r="C61" s="37"/>
      <c r="D61" s="37"/>
      <c r="E61" s="37"/>
      <c r="F61" s="37"/>
    </row>
    <row r="62" spans="2:6">
      <c r="B62" s="36"/>
    </row>
    <row r="63" spans="2:6">
      <c r="B63" s="36"/>
    </row>
    <row r="64" spans="2:6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7" sqref="F7"/>
    </sheetView>
  </sheetViews>
  <sheetFormatPr baseColWidth="10" defaultRowHeight="11.25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 ht="47.25" customHeight="1">
      <c r="A1" s="127" t="s">
        <v>617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56.25">
      <c r="A2" s="2" t="s">
        <v>162</v>
      </c>
      <c r="B2" s="2" t="s">
        <v>163</v>
      </c>
      <c r="C2" s="2" t="s">
        <v>164</v>
      </c>
      <c r="D2" s="2" t="s">
        <v>165</v>
      </c>
      <c r="E2" s="2" t="s">
        <v>166</v>
      </c>
      <c r="F2" s="2" t="s">
        <v>167</v>
      </c>
      <c r="G2" s="2" t="s">
        <v>168</v>
      </c>
      <c r="H2" s="2" t="s">
        <v>169</v>
      </c>
      <c r="I2" s="2" t="s">
        <v>170</v>
      </c>
      <c r="J2" s="2" t="s">
        <v>171</v>
      </c>
      <c r="K2" s="2" t="s">
        <v>172</v>
      </c>
    </row>
    <row r="3" spans="1:11">
      <c r="A3" s="38"/>
      <c r="B3" s="39"/>
      <c r="C3" s="39"/>
      <c r="D3" s="40"/>
      <c r="E3" s="41"/>
      <c r="F3" s="40"/>
      <c r="G3" s="41"/>
      <c r="H3" s="41"/>
      <c r="I3" s="41"/>
      <c r="J3" s="41"/>
      <c r="K3" s="41"/>
    </row>
    <row r="4" spans="1:11" ht="22.5">
      <c r="A4" s="31" t="s">
        <v>173</v>
      </c>
      <c r="B4" s="42"/>
      <c r="C4" s="42"/>
      <c r="D4" s="43"/>
      <c r="E4" s="44">
        <f>SUM(E5:E8)</f>
        <v>0</v>
      </c>
      <c r="F4" s="43"/>
      <c r="G4" s="44">
        <f>SUM(G5:G8)</f>
        <v>0</v>
      </c>
      <c r="H4" s="44">
        <f>SUM(H5:H8)</f>
        <v>0</v>
      </c>
      <c r="I4" s="44">
        <f>SUM(I5:I8)</f>
        <v>0</v>
      </c>
      <c r="J4" s="44">
        <f>SUM(J5:J8)</f>
        <v>0</v>
      </c>
      <c r="K4" s="44">
        <f>E4-J4</f>
        <v>0</v>
      </c>
    </row>
    <row r="5" spans="1:11">
      <c r="A5" s="45" t="s">
        <v>174</v>
      </c>
      <c r="B5" s="42" t="s">
        <v>618</v>
      </c>
      <c r="C5" s="42" t="s">
        <v>618</v>
      </c>
      <c r="D5" s="110" t="s">
        <v>618</v>
      </c>
      <c r="E5" s="27">
        <v>0</v>
      </c>
      <c r="F5" s="43">
        <v>0</v>
      </c>
      <c r="G5" s="27">
        <v>0</v>
      </c>
      <c r="H5" s="27"/>
      <c r="I5" s="27"/>
      <c r="J5" s="27"/>
      <c r="K5" s="27">
        <f t="shared" ref="K5:K16" si="0">E5-J5</f>
        <v>0</v>
      </c>
    </row>
    <row r="6" spans="1:11">
      <c r="A6" s="45" t="s">
        <v>175</v>
      </c>
      <c r="B6" s="42" t="s">
        <v>618</v>
      </c>
      <c r="C6" s="42" t="s">
        <v>618</v>
      </c>
      <c r="D6" s="110" t="s">
        <v>618</v>
      </c>
      <c r="E6" s="27">
        <v>0</v>
      </c>
      <c r="F6" s="43">
        <v>0</v>
      </c>
      <c r="G6" s="27">
        <v>0</v>
      </c>
      <c r="H6" s="27"/>
      <c r="I6" s="27"/>
      <c r="J6" s="27"/>
      <c r="K6" s="27">
        <f t="shared" si="0"/>
        <v>0</v>
      </c>
    </row>
    <row r="7" spans="1:11">
      <c r="A7" s="45" t="s">
        <v>176</v>
      </c>
      <c r="B7" s="42"/>
      <c r="C7" s="42" t="s">
        <v>618</v>
      </c>
      <c r="D7" s="43"/>
      <c r="E7" s="27">
        <v>0</v>
      </c>
      <c r="F7" s="43"/>
      <c r="G7" s="27">
        <v>0</v>
      </c>
      <c r="H7" s="27"/>
      <c r="I7" s="27"/>
      <c r="J7" s="27"/>
      <c r="K7" s="27">
        <f t="shared" si="0"/>
        <v>0</v>
      </c>
    </row>
    <row r="8" spans="1:11">
      <c r="A8" s="45" t="s">
        <v>177</v>
      </c>
      <c r="B8" s="42"/>
      <c r="C8" s="42"/>
      <c r="D8" s="43"/>
      <c r="E8" s="27"/>
      <c r="F8" s="43"/>
      <c r="G8" s="27"/>
      <c r="H8" s="27"/>
      <c r="I8" s="27"/>
      <c r="J8" s="27"/>
      <c r="K8" s="27">
        <f t="shared" si="0"/>
        <v>0</v>
      </c>
    </row>
    <row r="9" spans="1:11">
      <c r="A9" s="45"/>
      <c r="B9" s="42"/>
      <c r="C9" s="42"/>
      <c r="D9" s="43"/>
      <c r="E9" s="27"/>
      <c r="F9" s="43"/>
      <c r="G9" s="27"/>
      <c r="H9" s="27"/>
      <c r="I9" s="27"/>
      <c r="J9" s="27"/>
      <c r="K9" s="27"/>
    </row>
    <row r="10" spans="1:11">
      <c r="A10" s="31" t="s">
        <v>178</v>
      </c>
      <c r="B10" s="42"/>
      <c r="C10" s="42"/>
      <c r="D10" s="43"/>
      <c r="E10" s="44">
        <f>SUM(E11:E14)</f>
        <v>0</v>
      </c>
      <c r="F10" s="43"/>
      <c r="G10" s="44">
        <f>SUM(G11:G14)</f>
        <v>0</v>
      </c>
      <c r="H10" s="44">
        <f>SUM(H11:H14)</f>
        <v>0</v>
      </c>
      <c r="I10" s="44">
        <f>SUM(I11:I14)</f>
        <v>0</v>
      </c>
      <c r="J10" s="44">
        <f>SUM(J11:J14)</f>
        <v>0</v>
      </c>
      <c r="K10" s="44">
        <f t="shared" si="0"/>
        <v>0</v>
      </c>
    </row>
    <row r="11" spans="1:11">
      <c r="A11" s="45" t="s">
        <v>179</v>
      </c>
      <c r="B11" s="42"/>
      <c r="C11" s="42"/>
      <c r="D11" s="43"/>
      <c r="E11" s="27"/>
      <c r="F11" s="43"/>
      <c r="G11" s="27"/>
      <c r="H11" s="27"/>
      <c r="I11" s="27"/>
      <c r="J11" s="27"/>
      <c r="K11" s="27">
        <f t="shared" si="0"/>
        <v>0</v>
      </c>
    </row>
    <row r="12" spans="1:11">
      <c r="A12" s="45" t="s">
        <v>180</v>
      </c>
      <c r="B12" s="42"/>
      <c r="C12" s="42"/>
      <c r="D12" s="43"/>
      <c r="E12" s="27"/>
      <c r="F12" s="43"/>
      <c r="G12" s="27"/>
      <c r="H12" s="27"/>
      <c r="I12" s="27"/>
      <c r="J12" s="27"/>
      <c r="K12" s="27">
        <f t="shared" si="0"/>
        <v>0</v>
      </c>
    </row>
    <row r="13" spans="1:11">
      <c r="A13" s="45" t="s">
        <v>181</v>
      </c>
      <c r="B13" s="42"/>
      <c r="C13" s="42"/>
      <c r="D13" s="43"/>
      <c r="E13" s="27"/>
      <c r="F13" s="43"/>
      <c r="G13" s="27"/>
      <c r="H13" s="27"/>
      <c r="I13" s="27"/>
      <c r="J13" s="27"/>
      <c r="K13" s="27">
        <f t="shared" si="0"/>
        <v>0</v>
      </c>
    </row>
    <row r="14" spans="1:11">
      <c r="A14" s="45" t="s">
        <v>182</v>
      </c>
      <c r="B14" s="42"/>
      <c r="C14" s="42"/>
      <c r="D14" s="43"/>
      <c r="E14" s="27"/>
      <c r="F14" s="43"/>
      <c r="G14" s="27"/>
      <c r="H14" s="27"/>
      <c r="I14" s="27"/>
      <c r="J14" s="27"/>
      <c r="K14" s="27">
        <f t="shared" si="0"/>
        <v>0</v>
      </c>
    </row>
    <row r="15" spans="1:11">
      <c r="A15" s="45"/>
      <c r="B15" s="42"/>
      <c r="C15" s="42"/>
      <c r="D15" s="43"/>
      <c r="E15" s="27"/>
      <c r="F15" s="43"/>
      <c r="G15" s="27"/>
      <c r="H15" s="27"/>
      <c r="I15" s="27"/>
      <c r="J15" s="27"/>
      <c r="K15" s="27"/>
    </row>
    <row r="16" spans="1:11" ht="22.5">
      <c r="A16" s="31" t="s">
        <v>183</v>
      </c>
      <c r="B16" s="42"/>
      <c r="C16" s="42"/>
      <c r="D16" s="43"/>
      <c r="E16" s="44">
        <f>E4+E10</f>
        <v>0</v>
      </c>
      <c r="F16" s="43"/>
      <c r="G16" s="44">
        <f>G4+G10</f>
        <v>0</v>
      </c>
      <c r="H16" s="44">
        <f>H4+H10</f>
        <v>0</v>
      </c>
      <c r="I16" s="44">
        <f>I4+I10</f>
        <v>0</v>
      </c>
      <c r="J16" s="44">
        <f>J4+J10</f>
        <v>0</v>
      </c>
      <c r="K16" s="44">
        <f t="shared" si="0"/>
        <v>0</v>
      </c>
    </row>
    <row r="17" spans="1:11">
      <c r="A17" s="34"/>
      <c r="B17" s="46"/>
      <c r="C17" s="46"/>
      <c r="D17" s="46"/>
      <c r="E17" s="46"/>
      <c r="F17" s="46"/>
      <c r="G17" s="46"/>
      <c r="H17" s="46"/>
      <c r="I17" s="46"/>
      <c r="J17" s="46"/>
      <c r="K17" s="46"/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22" sqref="B22"/>
    </sheetView>
  </sheetViews>
  <sheetFormatPr baseColWidth="10" defaultRowHeight="11.25"/>
  <cols>
    <col min="1" max="1" width="1" style="18" customWidth="1"/>
    <col min="2" max="2" width="68.5" style="18" customWidth="1"/>
    <col min="3" max="3" width="18" style="18" bestFit="1" customWidth="1"/>
    <col min="4" max="4" width="20" style="18" bestFit="1" customWidth="1"/>
    <col min="5" max="5" width="18" style="18" bestFit="1" customWidth="1"/>
    <col min="6" max="16384" width="12" style="18"/>
  </cols>
  <sheetData>
    <row r="1" spans="1:6" ht="12.75" customHeight="1">
      <c r="A1" s="131" t="s">
        <v>184</v>
      </c>
      <c r="B1" s="132"/>
      <c r="C1" s="132"/>
      <c r="D1" s="132"/>
      <c r="E1" s="133"/>
    </row>
    <row r="2" spans="1:6" ht="12.75" customHeight="1">
      <c r="A2" s="134"/>
      <c r="B2" s="135"/>
      <c r="C2" s="135"/>
      <c r="D2" s="135"/>
      <c r="E2" s="136"/>
    </row>
    <row r="3" spans="1:6" ht="12.75" customHeight="1">
      <c r="A3" s="134"/>
      <c r="B3" s="135"/>
      <c r="C3" s="135"/>
      <c r="D3" s="135"/>
      <c r="E3" s="136"/>
    </row>
    <row r="4" spans="1:6" ht="25.5" customHeight="1">
      <c r="A4" s="137"/>
      <c r="B4" s="138"/>
      <c r="C4" s="138"/>
      <c r="D4" s="138"/>
      <c r="E4" s="139"/>
    </row>
    <row r="5" spans="1:6" ht="22.5">
      <c r="A5" s="140" t="s">
        <v>0</v>
      </c>
      <c r="B5" s="141"/>
      <c r="C5" s="2" t="s">
        <v>185</v>
      </c>
      <c r="D5" s="2" t="s">
        <v>186</v>
      </c>
      <c r="E5" s="2" t="s">
        <v>187</v>
      </c>
    </row>
    <row r="6" spans="1:6" ht="5.0999999999999996" customHeight="1">
      <c r="A6" s="47"/>
      <c r="B6" s="48"/>
      <c r="C6" s="4"/>
      <c r="D6" s="4"/>
      <c r="E6" s="4"/>
    </row>
    <row r="7" spans="1:6" ht="15">
      <c r="A7" s="49"/>
      <c r="B7" s="50" t="s">
        <v>188</v>
      </c>
      <c r="C7" s="111">
        <f>SUM(C8:C10)</f>
        <v>754392978.32999992</v>
      </c>
      <c r="D7" s="111">
        <f t="shared" ref="D7:E7" si="0">SUM(D8:D10)</f>
        <v>874802728</v>
      </c>
      <c r="E7" s="111">
        <f t="shared" si="0"/>
        <v>799917867.45000005</v>
      </c>
    </row>
    <row r="8" spans="1:6" ht="14.25">
      <c r="A8" s="49"/>
      <c r="B8" s="11" t="s">
        <v>189</v>
      </c>
      <c r="C8" s="112">
        <v>518935013.27999997</v>
      </c>
      <c r="D8" s="112">
        <v>502093451.99000001</v>
      </c>
      <c r="E8" s="112">
        <v>482902932.91000003</v>
      </c>
    </row>
    <row r="9" spans="1:6" ht="14.25">
      <c r="A9" s="49"/>
      <c r="B9" s="11" t="s">
        <v>190</v>
      </c>
      <c r="C9" s="112">
        <v>235457965.05000001</v>
      </c>
      <c r="D9" s="112">
        <v>372709276.00999999</v>
      </c>
      <c r="E9" s="112">
        <v>317014934.54000002</v>
      </c>
    </row>
    <row r="10" spans="1:6" ht="14.25">
      <c r="A10" s="49"/>
      <c r="B10" s="11" t="s">
        <v>191</v>
      </c>
      <c r="C10" s="112"/>
      <c r="D10" s="112"/>
      <c r="E10" s="112"/>
    </row>
    <row r="11" spans="1:6" ht="5.0999999999999996" customHeight="1">
      <c r="A11" s="49"/>
      <c r="B11" s="51"/>
      <c r="C11" s="112"/>
      <c r="D11" s="112"/>
      <c r="E11" s="112"/>
    </row>
    <row r="12" spans="1:6" ht="15">
      <c r="A12" s="49"/>
      <c r="B12" s="50" t="s">
        <v>192</v>
      </c>
      <c r="C12" s="111">
        <f>SUM(C13:C14)</f>
        <v>754392978.32999992</v>
      </c>
      <c r="D12" s="111">
        <f t="shared" ref="D12:E12" si="1">SUM(D13:D14)</f>
        <v>1059932643.95</v>
      </c>
      <c r="E12" s="111">
        <f t="shared" si="1"/>
        <v>739394240.83999991</v>
      </c>
      <c r="F12" s="52"/>
    </row>
    <row r="13" spans="1:6" ht="14.25">
      <c r="A13" s="49"/>
      <c r="B13" s="11" t="s">
        <v>193</v>
      </c>
      <c r="C13" s="112">
        <v>518935013.27999997</v>
      </c>
      <c r="D13" s="112">
        <v>712725059.37</v>
      </c>
      <c r="E13" s="112">
        <v>523469168.51999998</v>
      </c>
    </row>
    <row r="14" spans="1:6" ht="14.25">
      <c r="A14" s="49"/>
      <c r="B14" s="11" t="s">
        <v>194</v>
      </c>
      <c r="C14" s="112">
        <v>235457965.05000001</v>
      </c>
      <c r="D14" s="112">
        <v>347207584.57999998</v>
      </c>
      <c r="E14" s="112">
        <v>215925072.31999999</v>
      </c>
    </row>
    <row r="15" spans="1:6" ht="5.0999999999999996" customHeight="1">
      <c r="A15" s="49"/>
      <c r="B15" s="51"/>
      <c r="C15" s="112"/>
      <c r="D15" s="112"/>
      <c r="E15" s="112"/>
    </row>
    <row r="16" spans="1:6" ht="15">
      <c r="A16" s="49"/>
      <c r="B16" s="50" t="s">
        <v>195</v>
      </c>
      <c r="C16" s="113"/>
      <c r="D16" s="111">
        <f>SUM(D17:D18)</f>
        <v>124896438.31</v>
      </c>
      <c r="E16" s="111">
        <f>SUM(E17:E18)</f>
        <v>124896438.31</v>
      </c>
      <c r="F16" s="52"/>
    </row>
    <row r="17" spans="1:5" ht="14.25">
      <c r="A17" s="49"/>
      <c r="B17" s="11" t="s">
        <v>196</v>
      </c>
      <c r="C17" s="113"/>
      <c r="D17" s="112">
        <v>124896438.31</v>
      </c>
      <c r="E17" s="112">
        <v>124896438.31</v>
      </c>
    </row>
    <row r="18" spans="1:5" ht="22.5">
      <c r="A18" s="49"/>
      <c r="B18" s="11" t="s">
        <v>197</v>
      </c>
      <c r="C18" s="113"/>
      <c r="D18" s="112"/>
      <c r="E18" s="112"/>
    </row>
    <row r="19" spans="1:5" ht="14.25">
      <c r="A19" s="49"/>
      <c r="B19" s="51"/>
      <c r="C19" s="112"/>
      <c r="D19" s="112"/>
      <c r="E19" s="112"/>
    </row>
    <row r="20" spans="1:5" ht="15">
      <c r="A20" s="49"/>
      <c r="B20" s="50" t="s">
        <v>198</v>
      </c>
      <c r="C20" s="111">
        <f>C7-C12</f>
        <v>0</v>
      </c>
      <c r="D20" s="111">
        <f>D7-D12+D16</f>
        <v>-60233477.640000045</v>
      </c>
      <c r="E20" s="111">
        <f>E7-E12+E16</f>
        <v>185420064.92000014</v>
      </c>
    </row>
    <row r="21" spans="1:5" ht="15">
      <c r="A21" s="49"/>
      <c r="B21" s="50" t="s">
        <v>199</v>
      </c>
      <c r="C21" s="111">
        <f>C20-C41</f>
        <v>3904800</v>
      </c>
      <c r="D21" s="111">
        <f t="shared" ref="D21:E21" si="2">D20-D41</f>
        <v>-56328677.640000045</v>
      </c>
      <c r="E21" s="111">
        <f t="shared" si="2"/>
        <v>189324864.92000014</v>
      </c>
    </row>
    <row r="22" spans="1:5" ht="22.5">
      <c r="A22" s="49"/>
      <c r="B22" s="50" t="s">
        <v>200</v>
      </c>
      <c r="C22" s="111">
        <f>C21</f>
        <v>3904800</v>
      </c>
      <c r="D22" s="111">
        <f>D21-D16</f>
        <v>-181225115.95000005</v>
      </c>
      <c r="E22" s="111">
        <f>E21-E16</f>
        <v>64428426.610000134</v>
      </c>
    </row>
    <row r="23" spans="1:5" ht="14.25">
      <c r="A23" s="49"/>
      <c r="B23" s="51"/>
      <c r="C23" s="112"/>
      <c r="D23" s="112"/>
      <c r="E23" s="112"/>
    </row>
    <row r="24" spans="1:5" ht="15">
      <c r="A24" s="140" t="s">
        <v>201</v>
      </c>
      <c r="B24" s="141"/>
      <c r="C24" s="114" t="s">
        <v>202</v>
      </c>
      <c r="D24" s="114" t="s">
        <v>186</v>
      </c>
      <c r="E24" s="114" t="s">
        <v>203</v>
      </c>
    </row>
    <row r="25" spans="1:5" ht="14.25">
      <c r="A25" s="49"/>
      <c r="B25" s="51"/>
      <c r="C25" s="112"/>
      <c r="D25" s="112"/>
      <c r="E25" s="112"/>
    </row>
    <row r="26" spans="1:5" ht="15">
      <c r="A26" s="49"/>
      <c r="B26" s="50" t="s">
        <v>204</v>
      </c>
      <c r="C26" s="111">
        <f>SUM(C27:C28)</f>
        <v>1181745.96</v>
      </c>
      <c r="D26" s="111">
        <f t="shared" ref="D26:E26" si="3">SUM(D27:D28)</f>
        <v>877905.68</v>
      </c>
      <c r="E26" s="111">
        <f t="shared" si="3"/>
        <v>877905.68</v>
      </c>
    </row>
    <row r="27" spans="1:5" ht="14.25">
      <c r="A27" s="49"/>
      <c r="B27" s="11" t="s">
        <v>205</v>
      </c>
      <c r="C27" s="112">
        <v>0</v>
      </c>
      <c r="D27" s="112">
        <v>0</v>
      </c>
      <c r="E27" s="112">
        <v>0</v>
      </c>
    </row>
    <row r="28" spans="1:5" ht="14.25">
      <c r="A28" s="49"/>
      <c r="B28" s="11" t="s">
        <v>206</v>
      </c>
      <c r="C28" s="112">
        <v>1181745.96</v>
      </c>
      <c r="D28" s="112">
        <v>877905.68</v>
      </c>
      <c r="E28" s="112">
        <v>877905.68</v>
      </c>
    </row>
    <row r="29" spans="1:5" ht="14.25">
      <c r="A29" s="49"/>
      <c r="B29" s="51"/>
      <c r="C29" s="112"/>
      <c r="D29" s="112"/>
      <c r="E29" s="112"/>
    </row>
    <row r="30" spans="1:5" ht="15">
      <c r="A30" s="49"/>
      <c r="B30" s="50" t="s">
        <v>207</v>
      </c>
      <c r="C30" s="111">
        <f>C22+C26</f>
        <v>5086545.96</v>
      </c>
      <c r="D30" s="111">
        <f t="shared" ref="D30:E30" si="4">D22+D26</f>
        <v>-180347210.27000004</v>
      </c>
      <c r="E30" s="111">
        <f t="shared" si="4"/>
        <v>65306332.290000133</v>
      </c>
    </row>
    <row r="31" spans="1:5" ht="14.25">
      <c r="A31" s="49"/>
      <c r="B31" s="51"/>
      <c r="C31" s="112"/>
      <c r="D31" s="112"/>
      <c r="E31" s="112"/>
    </row>
    <row r="32" spans="1:5" ht="30">
      <c r="A32" s="130" t="s">
        <v>201</v>
      </c>
      <c r="B32" s="130"/>
      <c r="C32" s="115" t="s">
        <v>208</v>
      </c>
      <c r="D32" s="114" t="s">
        <v>186</v>
      </c>
      <c r="E32" s="115" t="s">
        <v>209</v>
      </c>
    </row>
    <row r="33" spans="1:5" ht="14.25">
      <c r="A33" s="49"/>
      <c r="B33" s="53"/>
      <c r="C33" s="112"/>
      <c r="D33" s="112"/>
      <c r="E33" s="112"/>
    </row>
    <row r="34" spans="1:5" ht="15">
      <c r="A34" s="49"/>
      <c r="B34" s="54" t="s">
        <v>210</v>
      </c>
      <c r="C34" s="111">
        <f>SUM(C35:C36)</f>
        <v>0</v>
      </c>
      <c r="D34" s="111">
        <f t="shared" ref="D34:E34" si="5">SUM(D35:D36)</f>
        <v>0</v>
      </c>
      <c r="E34" s="111">
        <f t="shared" si="5"/>
        <v>0</v>
      </c>
    </row>
    <row r="35" spans="1:5" ht="14.25">
      <c r="A35" s="49"/>
      <c r="B35" s="11" t="s">
        <v>211</v>
      </c>
      <c r="C35" s="112"/>
      <c r="D35" s="112"/>
      <c r="E35" s="112"/>
    </row>
    <row r="36" spans="1:5" ht="22.5">
      <c r="A36" s="49"/>
      <c r="B36" s="11" t="s">
        <v>212</v>
      </c>
      <c r="C36" s="112"/>
      <c r="D36" s="112"/>
      <c r="E36" s="112"/>
    </row>
    <row r="37" spans="1:5" ht="15">
      <c r="A37" s="49"/>
      <c r="B37" s="54" t="s">
        <v>213</v>
      </c>
      <c r="C37" s="111">
        <f>SUM(C38:C39)</f>
        <v>3904800</v>
      </c>
      <c r="D37" s="111">
        <f t="shared" ref="D37:E37" si="6">SUM(D38:D39)</f>
        <v>3904800</v>
      </c>
      <c r="E37" s="111">
        <f t="shared" si="6"/>
        <v>3904800</v>
      </c>
    </row>
    <row r="38" spans="1:5" ht="14.25">
      <c r="A38" s="49"/>
      <c r="B38" s="11" t="s">
        <v>214</v>
      </c>
      <c r="C38" s="112">
        <v>0</v>
      </c>
      <c r="D38" s="112">
        <v>0</v>
      </c>
      <c r="E38" s="112">
        <v>0</v>
      </c>
    </row>
    <row r="39" spans="1:5" ht="14.25">
      <c r="A39" s="49"/>
      <c r="B39" s="11" t="s">
        <v>215</v>
      </c>
      <c r="C39" s="112">
        <v>3904800</v>
      </c>
      <c r="D39" s="112">
        <v>3904800</v>
      </c>
      <c r="E39" s="112">
        <v>3904800</v>
      </c>
    </row>
    <row r="40" spans="1:5" ht="14.25">
      <c r="A40" s="49"/>
      <c r="B40" s="53"/>
      <c r="C40" s="112"/>
      <c r="D40" s="112"/>
      <c r="E40" s="112"/>
    </row>
    <row r="41" spans="1:5" ht="15">
      <c r="A41" s="49"/>
      <c r="B41" s="54" t="s">
        <v>216</v>
      </c>
      <c r="C41" s="111">
        <f>C34-C37</f>
        <v>-3904800</v>
      </c>
      <c r="D41" s="111">
        <f t="shared" ref="D41:E41" si="7">D34-D37</f>
        <v>-3904800</v>
      </c>
      <c r="E41" s="111">
        <f t="shared" si="7"/>
        <v>-3904800</v>
      </c>
    </row>
    <row r="42" spans="1:5" ht="15">
      <c r="A42" s="49"/>
      <c r="B42" s="54"/>
      <c r="C42" s="111"/>
      <c r="D42" s="111"/>
      <c r="E42" s="111"/>
    </row>
    <row r="43" spans="1:5" ht="30">
      <c r="A43" s="130" t="s">
        <v>201</v>
      </c>
      <c r="B43" s="130"/>
      <c r="C43" s="115" t="s">
        <v>208</v>
      </c>
      <c r="D43" s="114" t="s">
        <v>186</v>
      </c>
      <c r="E43" s="115" t="s">
        <v>209</v>
      </c>
    </row>
    <row r="44" spans="1:5" ht="14.25">
      <c r="A44" s="49"/>
      <c r="B44" s="53"/>
      <c r="C44" s="112"/>
      <c r="D44" s="112"/>
      <c r="E44" s="112"/>
    </row>
    <row r="45" spans="1:5" ht="14.25">
      <c r="A45" s="49"/>
      <c r="B45" s="53" t="s">
        <v>217</v>
      </c>
      <c r="C45" s="112">
        <v>518935013.27999997</v>
      </c>
      <c r="D45" s="112">
        <v>502093451.99000001</v>
      </c>
      <c r="E45" s="112">
        <v>482902932.91000003</v>
      </c>
    </row>
    <row r="46" spans="1:5" ht="14.25">
      <c r="A46" s="49"/>
      <c r="B46" s="53" t="s">
        <v>218</v>
      </c>
      <c r="C46" s="112">
        <f>C47-C48</f>
        <v>0</v>
      </c>
      <c r="D46" s="112">
        <f t="shared" ref="D46:E46" si="8">D47-D48</f>
        <v>0</v>
      </c>
      <c r="E46" s="112">
        <f t="shared" si="8"/>
        <v>0</v>
      </c>
    </row>
    <row r="47" spans="1:5" ht="14.25">
      <c r="A47" s="49"/>
      <c r="B47" s="55" t="s">
        <v>211</v>
      </c>
      <c r="C47" s="112"/>
      <c r="D47" s="112"/>
      <c r="E47" s="112"/>
    </row>
    <row r="48" spans="1:5" ht="14.25">
      <c r="A48" s="49"/>
      <c r="B48" s="55" t="s">
        <v>214</v>
      </c>
      <c r="C48" s="112">
        <v>0</v>
      </c>
      <c r="D48" s="112">
        <v>0</v>
      </c>
      <c r="E48" s="112">
        <v>0</v>
      </c>
    </row>
    <row r="49" spans="1:5" ht="14.25">
      <c r="A49" s="49"/>
      <c r="B49" s="53"/>
      <c r="C49" s="112"/>
      <c r="D49" s="112"/>
      <c r="E49" s="112"/>
    </row>
    <row r="50" spans="1:5" ht="14.25">
      <c r="A50" s="49"/>
      <c r="B50" s="53" t="s">
        <v>193</v>
      </c>
      <c r="C50" s="112">
        <v>518935013.27999997</v>
      </c>
      <c r="D50" s="112">
        <v>712725059.37</v>
      </c>
      <c r="E50" s="112">
        <v>523469168.51999998</v>
      </c>
    </row>
    <row r="51" spans="1:5" ht="14.25">
      <c r="A51" s="49"/>
      <c r="B51" s="53"/>
      <c r="C51" s="112"/>
      <c r="D51" s="112"/>
      <c r="E51" s="112"/>
    </row>
    <row r="52" spans="1:5" ht="14.25">
      <c r="A52" s="49"/>
      <c r="B52" s="53" t="s">
        <v>196</v>
      </c>
      <c r="C52" s="113"/>
      <c r="D52" s="112">
        <v>124896438.31</v>
      </c>
      <c r="E52" s="112">
        <v>124896438.31</v>
      </c>
    </row>
    <row r="53" spans="1:5" ht="14.25">
      <c r="A53" s="49"/>
      <c r="B53" s="53"/>
      <c r="C53" s="112"/>
      <c r="D53" s="112"/>
      <c r="E53" s="112"/>
    </row>
    <row r="54" spans="1:5" ht="15">
      <c r="A54" s="49"/>
      <c r="B54" s="54" t="s">
        <v>219</v>
      </c>
      <c r="C54" s="111">
        <f>C45+C46-C50</f>
        <v>0</v>
      </c>
      <c r="D54" s="111">
        <f t="shared" ref="D54:E54" si="9">D45+D46-D50+D52</f>
        <v>-85735169.069999993</v>
      </c>
      <c r="E54" s="111">
        <f t="shared" si="9"/>
        <v>84330202.700000048</v>
      </c>
    </row>
    <row r="55" spans="1:5" ht="22.5">
      <c r="A55" s="49"/>
      <c r="B55" s="50" t="s">
        <v>220</v>
      </c>
      <c r="C55" s="111">
        <f>C54-C46</f>
        <v>0</v>
      </c>
      <c r="D55" s="111">
        <f t="shared" ref="D55:E55" si="10">D54-D46</f>
        <v>-85735169.069999993</v>
      </c>
      <c r="E55" s="111">
        <f t="shared" si="10"/>
        <v>84330202.700000048</v>
      </c>
    </row>
    <row r="56" spans="1:5" ht="14.25">
      <c r="A56" s="49"/>
      <c r="B56" s="53"/>
      <c r="C56" s="112"/>
      <c r="D56" s="112"/>
      <c r="E56" s="112"/>
    </row>
    <row r="57" spans="1:5" ht="30">
      <c r="A57" s="130" t="s">
        <v>201</v>
      </c>
      <c r="B57" s="130"/>
      <c r="C57" s="115" t="s">
        <v>208</v>
      </c>
      <c r="D57" s="114" t="s">
        <v>186</v>
      </c>
      <c r="E57" s="115" t="s">
        <v>209</v>
      </c>
    </row>
    <row r="58" spans="1:5" ht="14.25">
      <c r="A58" s="49"/>
      <c r="B58" s="53"/>
      <c r="C58" s="112"/>
      <c r="D58" s="112"/>
      <c r="E58" s="112"/>
    </row>
    <row r="59" spans="1:5" ht="14.25">
      <c r="A59" s="49"/>
      <c r="B59" s="53" t="s">
        <v>190</v>
      </c>
      <c r="C59" s="112">
        <v>235457965.05000001</v>
      </c>
      <c r="D59" s="112">
        <v>372709276.00999999</v>
      </c>
      <c r="E59" s="112">
        <v>317014934.54000002</v>
      </c>
    </row>
    <row r="60" spans="1:5" ht="14.25">
      <c r="A60" s="49"/>
      <c r="B60" s="53" t="s">
        <v>221</v>
      </c>
      <c r="C60" s="112">
        <f>C61-C62</f>
        <v>-3904800</v>
      </c>
      <c r="D60" s="112">
        <f t="shared" ref="D60:E60" si="11">D61-D62</f>
        <v>-3904800</v>
      </c>
      <c r="E60" s="112">
        <f t="shared" si="11"/>
        <v>-3904800</v>
      </c>
    </row>
    <row r="61" spans="1:5" ht="14.25">
      <c r="A61" s="49"/>
      <c r="B61" s="55" t="s">
        <v>212</v>
      </c>
      <c r="C61" s="112"/>
      <c r="D61" s="112"/>
      <c r="E61" s="112"/>
    </row>
    <row r="62" spans="1:5" ht="14.25">
      <c r="A62" s="49"/>
      <c r="B62" s="55" t="s">
        <v>215</v>
      </c>
      <c r="C62" s="112">
        <v>3904800</v>
      </c>
      <c r="D62" s="112">
        <v>3904800</v>
      </c>
      <c r="E62" s="112">
        <v>3904800</v>
      </c>
    </row>
    <row r="63" spans="1:5" ht="14.25">
      <c r="A63" s="49"/>
      <c r="B63" s="53"/>
      <c r="C63" s="112"/>
      <c r="D63" s="112"/>
      <c r="E63" s="112"/>
    </row>
    <row r="64" spans="1:5" ht="14.25">
      <c r="A64" s="49"/>
      <c r="B64" s="53" t="s">
        <v>222</v>
      </c>
      <c r="C64" s="112">
        <v>235457965.05000001</v>
      </c>
      <c r="D64" s="112">
        <v>347207584.57999998</v>
      </c>
      <c r="E64" s="112">
        <v>215925072.31999999</v>
      </c>
    </row>
    <row r="65" spans="1:5" ht="14.25">
      <c r="A65" s="49"/>
      <c r="B65" s="53"/>
      <c r="C65" s="112"/>
      <c r="D65" s="112"/>
      <c r="E65" s="112"/>
    </row>
    <row r="66" spans="1:5" ht="14.25">
      <c r="A66" s="49"/>
      <c r="B66" s="53" t="s">
        <v>197</v>
      </c>
      <c r="C66" s="113"/>
      <c r="D66" s="112"/>
      <c r="E66" s="112"/>
    </row>
    <row r="67" spans="1:5" ht="14.25">
      <c r="A67" s="49"/>
      <c r="B67" s="53"/>
      <c r="C67" s="112"/>
      <c r="D67" s="112"/>
      <c r="E67" s="112"/>
    </row>
    <row r="68" spans="1:5" ht="15">
      <c r="A68" s="49"/>
      <c r="B68" s="54" t="s">
        <v>223</v>
      </c>
      <c r="C68" s="111">
        <f>C59+C60-C64</f>
        <v>-3904800</v>
      </c>
      <c r="D68" s="111">
        <f>D59+D60-D64-D66</f>
        <v>21596891.430000007</v>
      </c>
      <c r="E68" s="111">
        <f>E59+E60-E64-E66</f>
        <v>97185062.220000029</v>
      </c>
    </row>
    <row r="69" spans="1:5" ht="15">
      <c r="A69" s="49"/>
      <c r="B69" s="54" t="s">
        <v>224</v>
      </c>
      <c r="C69" s="111">
        <f>C68-C60</f>
        <v>0</v>
      </c>
      <c r="D69" s="111">
        <f t="shared" ref="D69:E69" si="12">D68-D60</f>
        <v>25501691.430000007</v>
      </c>
      <c r="E69" s="111">
        <f t="shared" si="12"/>
        <v>101089862.22000003</v>
      </c>
    </row>
    <row r="70" spans="1:5" ht="15">
      <c r="A70" s="56"/>
      <c r="B70" s="57"/>
      <c r="C70" s="116"/>
      <c r="D70" s="116"/>
      <c r="E70" s="116"/>
    </row>
  </sheetData>
  <mergeCells count="6">
    <mergeCell ref="A57:B57"/>
    <mergeCell ref="A1:E4"/>
    <mergeCell ref="A5:B5"/>
    <mergeCell ref="A24:B24"/>
    <mergeCell ref="A32:B32"/>
    <mergeCell ref="A43:B43"/>
  </mergeCells>
  <pageMargins left="0.51181102362204722" right="0.31496062992125984" top="0.74803149606299213" bottom="0.74803149606299213" header="0.31496062992125984" footer="0.31496062992125984"/>
  <pageSetup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F12" sqref="F12"/>
    </sheetView>
  </sheetViews>
  <sheetFormatPr baseColWidth="10" defaultRowHeight="11.25"/>
  <cols>
    <col min="1" max="1" width="68.33203125" style="18" customWidth="1"/>
    <col min="2" max="3" width="16.83203125" style="18" customWidth="1"/>
    <col min="4" max="4" width="17.6640625" style="18" customWidth="1"/>
    <col min="5" max="5" width="18.33203125" style="18" customWidth="1"/>
    <col min="6" max="6" width="18.83203125" style="18" customWidth="1"/>
    <col min="7" max="7" width="16.83203125" style="18" customWidth="1"/>
    <col min="8" max="16384" width="12" style="18"/>
  </cols>
  <sheetData>
    <row r="1" spans="1:7" ht="45.95" customHeight="1">
      <c r="A1" s="142" t="s">
        <v>225</v>
      </c>
      <c r="B1" s="121"/>
      <c r="C1" s="121"/>
      <c r="D1" s="121"/>
      <c r="E1" s="121"/>
      <c r="F1" s="121"/>
      <c r="G1" s="122"/>
    </row>
    <row r="2" spans="1:7">
      <c r="A2" s="59"/>
      <c r="B2" s="143" t="s">
        <v>226</v>
      </c>
      <c r="C2" s="143"/>
      <c r="D2" s="143"/>
      <c r="E2" s="143"/>
      <c r="F2" s="143"/>
      <c r="G2" s="60"/>
    </row>
    <row r="3" spans="1:7" ht="22.5">
      <c r="A3" s="61" t="s">
        <v>0</v>
      </c>
      <c r="B3" s="62" t="s">
        <v>227</v>
      </c>
      <c r="C3" s="22" t="s">
        <v>228</v>
      </c>
      <c r="D3" s="62" t="s">
        <v>229</v>
      </c>
      <c r="E3" s="62" t="s">
        <v>186</v>
      </c>
      <c r="F3" s="62" t="s">
        <v>230</v>
      </c>
      <c r="G3" s="61" t="s">
        <v>231</v>
      </c>
    </row>
    <row r="4" spans="1:7" ht="5.0999999999999996" customHeight="1">
      <c r="A4" s="63"/>
      <c r="B4" s="4"/>
      <c r="C4" s="4"/>
      <c r="D4" s="4"/>
      <c r="E4" s="4"/>
      <c r="F4" s="4"/>
      <c r="G4" s="4"/>
    </row>
    <row r="5" spans="1:7">
      <c r="A5" s="64" t="s">
        <v>232</v>
      </c>
      <c r="B5" s="9"/>
      <c r="C5" s="9"/>
      <c r="D5" s="9"/>
      <c r="E5" s="9"/>
      <c r="F5" s="9"/>
      <c r="G5" s="9"/>
    </row>
    <row r="6" spans="1:7" ht="12.75">
      <c r="A6" s="65" t="s">
        <v>233</v>
      </c>
      <c r="B6" s="105">
        <v>101550000</v>
      </c>
      <c r="C6" s="105">
        <v>0</v>
      </c>
      <c r="D6" s="105">
        <f>B6+C6</f>
        <v>101550000</v>
      </c>
      <c r="E6" s="105">
        <v>91950819.099999994</v>
      </c>
      <c r="F6" s="105">
        <v>91950819.099999994</v>
      </c>
      <c r="G6" s="105">
        <f>F6-B6</f>
        <v>-9599180.900000006</v>
      </c>
    </row>
    <row r="7" spans="1:7" ht="12.75">
      <c r="A7" s="65" t="s">
        <v>234</v>
      </c>
      <c r="B7" s="105">
        <v>0</v>
      </c>
      <c r="C7" s="105">
        <v>0</v>
      </c>
      <c r="D7" s="105">
        <f t="shared" ref="D7:D36" si="0">B7+C7</f>
        <v>0</v>
      </c>
      <c r="E7" s="105">
        <v>0</v>
      </c>
      <c r="F7" s="105">
        <v>0</v>
      </c>
      <c r="G7" s="105">
        <f t="shared" ref="G7:G12" si="1">F7-B7</f>
        <v>0</v>
      </c>
    </row>
    <row r="8" spans="1:7" ht="12.75">
      <c r="A8" s="65" t="s">
        <v>235</v>
      </c>
      <c r="B8" s="105">
        <v>0</v>
      </c>
      <c r="C8" s="105">
        <v>0</v>
      </c>
      <c r="D8" s="105">
        <f t="shared" si="0"/>
        <v>0</v>
      </c>
      <c r="E8" s="105">
        <v>0</v>
      </c>
      <c r="F8" s="105">
        <v>0</v>
      </c>
      <c r="G8" s="105">
        <f t="shared" si="1"/>
        <v>0</v>
      </c>
    </row>
    <row r="9" spans="1:7" ht="12.75">
      <c r="A9" s="65" t="s">
        <v>236</v>
      </c>
      <c r="B9" s="105">
        <v>85965000</v>
      </c>
      <c r="C9" s="105">
        <v>829.94</v>
      </c>
      <c r="D9" s="105">
        <f t="shared" si="0"/>
        <v>85965829.939999998</v>
      </c>
      <c r="E9" s="105">
        <v>59963788.149999999</v>
      </c>
      <c r="F9" s="105">
        <v>40701722.990000002</v>
      </c>
      <c r="G9" s="105">
        <f t="shared" si="1"/>
        <v>-45263277.009999998</v>
      </c>
    </row>
    <row r="10" spans="1:7" ht="12.75">
      <c r="A10" s="65" t="s">
        <v>237</v>
      </c>
      <c r="B10" s="105">
        <v>9510000</v>
      </c>
      <c r="C10" s="105">
        <v>745031.63</v>
      </c>
      <c r="D10" s="105">
        <f t="shared" si="0"/>
        <v>10255031.630000001</v>
      </c>
      <c r="E10" s="105">
        <v>6546660.4100000001</v>
      </c>
      <c r="F10" s="105">
        <v>8728312.9100000001</v>
      </c>
      <c r="G10" s="105">
        <f t="shared" si="1"/>
        <v>-781687.08999999985</v>
      </c>
    </row>
    <row r="11" spans="1:7" ht="12.75">
      <c r="A11" s="65" t="s">
        <v>238</v>
      </c>
      <c r="B11" s="105">
        <v>33600000</v>
      </c>
      <c r="C11" s="105">
        <v>4250405.57</v>
      </c>
      <c r="D11" s="105">
        <f t="shared" si="0"/>
        <v>37850405.57</v>
      </c>
      <c r="E11" s="105">
        <v>33842012.270000003</v>
      </c>
      <c r="F11" s="105">
        <v>34205819.68</v>
      </c>
      <c r="G11" s="105">
        <f t="shared" si="1"/>
        <v>605819.6799999997</v>
      </c>
    </row>
    <row r="12" spans="1:7" ht="12.75">
      <c r="A12" s="65" t="s">
        <v>239</v>
      </c>
      <c r="B12" s="105">
        <v>0</v>
      </c>
      <c r="C12" s="105">
        <v>0</v>
      </c>
      <c r="D12" s="105">
        <f t="shared" si="0"/>
        <v>0</v>
      </c>
      <c r="E12" s="105">
        <v>0</v>
      </c>
      <c r="F12" s="105">
        <v>0</v>
      </c>
      <c r="G12" s="105">
        <f t="shared" si="1"/>
        <v>0</v>
      </c>
    </row>
    <row r="13" spans="1:7" ht="12.75">
      <c r="A13" s="65" t="s">
        <v>240</v>
      </c>
      <c r="B13" s="105">
        <f>SUM(B14:B24)</f>
        <v>288310013.27999997</v>
      </c>
      <c r="C13" s="105">
        <f t="shared" ref="C13:G13" si="2">SUM(C14:C24)</f>
        <v>15322170.300000001</v>
      </c>
      <c r="D13" s="105">
        <f t="shared" si="2"/>
        <v>303632183.57999998</v>
      </c>
      <c r="E13" s="105">
        <f t="shared" si="2"/>
        <v>309790172.06</v>
      </c>
      <c r="F13" s="105">
        <f t="shared" si="2"/>
        <v>309790172.06</v>
      </c>
      <c r="G13" s="105">
        <f t="shared" si="2"/>
        <v>21480158.780000031</v>
      </c>
    </row>
    <row r="14" spans="1:7" ht="12.75">
      <c r="A14" s="66" t="s">
        <v>241</v>
      </c>
      <c r="B14" s="105">
        <v>288310013.27999997</v>
      </c>
      <c r="C14" s="105">
        <v>15322170.300000001</v>
      </c>
      <c r="D14" s="105">
        <f t="shared" si="0"/>
        <v>303632183.57999998</v>
      </c>
      <c r="E14" s="105">
        <v>309790172.06</v>
      </c>
      <c r="F14" s="105">
        <v>309790172.06</v>
      </c>
      <c r="G14" s="105">
        <f t="shared" ref="G14:G24" si="3">F14-B14</f>
        <v>21480158.780000031</v>
      </c>
    </row>
    <row r="15" spans="1:7" ht="12.75">
      <c r="A15" s="66" t="s">
        <v>242</v>
      </c>
      <c r="B15" s="105"/>
      <c r="C15" s="105"/>
      <c r="D15" s="105">
        <f t="shared" si="0"/>
        <v>0</v>
      </c>
      <c r="E15" s="105"/>
      <c r="F15" s="105"/>
      <c r="G15" s="105">
        <f t="shared" si="3"/>
        <v>0</v>
      </c>
    </row>
    <row r="16" spans="1:7" ht="12.75">
      <c r="A16" s="66" t="s">
        <v>243</v>
      </c>
      <c r="B16" s="105"/>
      <c r="C16" s="105"/>
      <c r="D16" s="105">
        <f t="shared" si="0"/>
        <v>0</v>
      </c>
      <c r="E16" s="105"/>
      <c r="F16" s="105"/>
      <c r="G16" s="105">
        <f t="shared" si="3"/>
        <v>0</v>
      </c>
    </row>
    <row r="17" spans="1:7" ht="12.75">
      <c r="A17" s="66" t="s">
        <v>244</v>
      </c>
      <c r="B17" s="105"/>
      <c r="C17" s="105"/>
      <c r="D17" s="105">
        <f t="shared" si="0"/>
        <v>0</v>
      </c>
      <c r="E17" s="105"/>
      <c r="F17" s="105"/>
      <c r="G17" s="105">
        <f t="shared" si="3"/>
        <v>0</v>
      </c>
    </row>
    <row r="18" spans="1:7" ht="12.75">
      <c r="A18" s="66" t="s">
        <v>245</v>
      </c>
      <c r="B18" s="105"/>
      <c r="C18" s="105"/>
      <c r="D18" s="105">
        <f t="shared" si="0"/>
        <v>0</v>
      </c>
      <c r="E18" s="105"/>
      <c r="F18" s="105"/>
      <c r="G18" s="105">
        <f t="shared" si="3"/>
        <v>0</v>
      </c>
    </row>
    <row r="19" spans="1:7" ht="12.75">
      <c r="A19" s="66" t="s">
        <v>246</v>
      </c>
      <c r="B19" s="105"/>
      <c r="C19" s="105"/>
      <c r="D19" s="105">
        <f t="shared" si="0"/>
        <v>0</v>
      </c>
      <c r="E19" s="105"/>
      <c r="F19" s="105"/>
      <c r="G19" s="105">
        <f t="shared" si="3"/>
        <v>0</v>
      </c>
    </row>
    <row r="20" spans="1:7" ht="12.75">
      <c r="A20" s="66" t="s">
        <v>247</v>
      </c>
      <c r="B20" s="105"/>
      <c r="C20" s="105"/>
      <c r="D20" s="105">
        <f t="shared" si="0"/>
        <v>0</v>
      </c>
      <c r="E20" s="105"/>
      <c r="F20" s="105"/>
      <c r="G20" s="105">
        <f t="shared" si="3"/>
        <v>0</v>
      </c>
    </row>
    <row r="21" spans="1:7" ht="12.75">
      <c r="A21" s="66" t="s">
        <v>248</v>
      </c>
      <c r="B21" s="105"/>
      <c r="C21" s="105"/>
      <c r="D21" s="105">
        <f t="shared" si="0"/>
        <v>0</v>
      </c>
      <c r="E21" s="105"/>
      <c r="F21" s="105"/>
      <c r="G21" s="105">
        <f t="shared" si="3"/>
        <v>0</v>
      </c>
    </row>
    <row r="22" spans="1:7" ht="12.75">
      <c r="A22" s="66" t="s">
        <v>249</v>
      </c>
      <c r="B22" s="105"/>
      <c r="C22" s="105"/>
      <c r="D22" s="105">
        <f t="shared" si="0"/>
        <v>0</v>
      </c>
      <c r="E22" s="105"/>
      <c r="F22" s="105"/>
      <c r="G22" s="105">
        <f t="shared" si="3"/>
        <v>0</v>
      </c>
    </row>
    <row r="23" spans="1:7" ht="12.75">
      <c r="A23" s="66" t="s">
        <v>250</v>
      </c>
      <c r="B23" s="105"/>
      <c r="C23" s="105"/>
      <c r="D23" s="105">
        <f t="shared" si="0"/>
        <v>0</v>
      </c>
      <c r="E23" s="105"/>
      <c r="F23" s="105"/>
      <c r="G23" s="105">
        <f t="shared" si="3"/>
        <v>0</v>
      </c>
    </row>
    <row r="24" spans="1:7" ht="12.75">
      <c r="A24" s="66" t="s">
        <v>251</v>
      </c>
      <c r="B24" s="105"/>
      <c r="C24" s="105"/>
      <c r="D24" s="105">
        <f t="shared" si="0"/>
        <v>0</v>
      </c>
      <c r="E24" s="105"/>
      <c r="F24" s="105"/>
      <c r="G24" s="105">
        <f t="shared" si="3"/>
        <v>0</v>
      </c>
    </row>
    <row r="25" spans="1:7" ht="12.75">
      <c r="A25" s="65" t="s">
        <v>252</v>
      </c>
      <c r="B25" s="105">
        <f>SUM(B26:B30)</f>
        <v>0</v>
      </c>
      <c r="C25" s="105">
        <f t="shared" ref="C25:G25" si="4">SUM(C26:C30)</f>
        <v>0</v>
      </c>
      <c r="D25" s="105">
        <f t="shared" si="4"/>
        <v>0</v>
      </c>
      <c r="E25" s="105">
        <f t="shared" si="4"/>
        <v>0</v>
      </c>
      <c r="F25" s="105">
        <f t="shared" si="4"/>
        <v>0</v>
      </c>
      <c r="G25" s="105">
        <f t="shared" si="4"/>
        <v>0</v>
      </c>
    </row>
    <row r="26" spans="1:7" ht="12.75">
      <c r="A26" s="66" t="s">
        <v>253</v>
      </c>
      <c r="B26" s="105"/>
      <c r="C26" s="105"/>
      <c r="D26" s="105">
        <f t="shared" si="0"/>
        <v>0</v>
      </c>
      <c r="E26" s="105"/>
      <c r="F26" s="105"/>
      <c r="G26" s="105">
        <f t="shared" ref="G26:G31" si="5">F26-B26</f>
        <v>0</v>
      </c>
    </row>
    <row r="27" spans="1:7" ht="12.75">
      <c r="A27" s="66" t="s">
        <v>254</v>
      </c>
      <c r="B27" s="105"/>
      <c r="C27" s="105"/>
      <c r="D27" s="105">
        <f t="shared" si="0"/>
        <v>0</v>
      </c>
      <c r="E27" s="105"/>
      <c r="F27" s="105"/>
      <c r="G27" s="105">
        <f t="shared" si="5"/>
        <v>0</v>
      </c>
    </row>
    <row r="28" spans="1:7" ht="12.75">
      <c r="A28" s="66" t="s">
        <v>255</v>
      </c>
      <c r="B28" s="105"/>
      <c r="C28" s="105"/>
      <c r="D28" s="105">
        <f t="shared" si="0"/>
        <v>0</v>
      </c>
      <c r="E28" s="105"/>
      <c r="F28" s="105"/>
      <c r="G28" s="105">
        <f t="shared" si="5"/>
        <v>0</v>
      </c>
    </row>
    <row r="29" spans="1:7" ht="12.75">
      <c r="A29" s="66" t="s">
        <v>256</v>
      </c>
      <c r="B29" s="105"/>
      <c r="C29" s="105"/>
      <c r="D29" s="105">
        <f t="shared" si="0"/>
        <v>0</v>
      </c>
      <c r="E29" s="105"/>
      <c r="F29" s="105"/>
      <c r="G29" s="105">
        <f t="shared" si="5"/>
        <v>0</v>
      </c>
    </row>
    <row r="30" spans="1:7" ht="12.75">
      <c r="A30" s="66" t="s">
        <v>257</v>
      </c>
      <c r="B30" s="105"/>
      <c r="C30" s="105"/>
      <c r="D30" s="105">
        <f t="shared" si="0"/>
        <v>0</v>
      </c>
      <c r="E30" s="105"/>
      <c r="F30" s="105"/>
      <c r="G30" s="105">
        <f t="shared" si="5"/>
        <v>0</v>
      </c>
    </row>
    <row r="31" spans="1:7" ht="12.75">
      <c r="A31" s="65" t="s">
        <v>258</v>
      </c>
      <c r="B31" s="105">
        <v>0</v>
      </c>
      <c r="C31" s="105">
        <v>0</v>
      </c>
      <c r="D31" s="105">
        <f t="shared" si="0"/>
        <v>0</v>
      </c>
      <c r="E31" s="105">
        <v>0</v>
      </c>
      <c r="F31" s="105">
        <v>0</v>
      </c>
      <c r="G31" s="105">
        <f t="shared" si="5"/>
        <v>0</v>
      </c>
    </row>
    <row r="32" spans="1:7" ht="12.75">
      <c r="A32" s="65" t="s">
        <v>259</v>
      </c>
      <c r="B32" s="105">
        <f>SUM(B33)</f>
        <v>0</v>
      </c>
      <c r="C32" s="105">
        <f t="shared" ref="C32:G32" si="6">SUM(C33)</f>
        <v>70011834.219999999</v>
      </c>
      <c r="D32" s="105">
        <f t="shared" si="6"/>
        <v>70011834.219999999</v>
      </c>
      <c r="E32" s="105">
        <f t="shared" si="6"/>
        <v>70215397.269999996</v>
      </c>
      <c r="F32" s="105">
        <f t="shared" si="6"/>
        <v>69228859.140000001</v>
      </c>
      <c r="G32" s="105">
        <f t="shared" si="6"/>
        <v>69228859.140000001</v>
      </c>
    </row>
    <row r="33" spans="1:7" ht="12.75">
      <c r="A33" s="66" t="s">
        <v>260</v>
      </c>
      <c r="B33" s="105">
        <v>0</v>
      </c>
      <c r="C33" s="105">
        <v>70011834.219999999</v>
      </c>
      <c r="D33" s="105">
        <f t="shared" si="0"/>
        <v>70011834.219999999</v>
      </c>
      <c r="E33" s="105">
        <v>70215397.269999996</v>
      </c>
      <c r="F33" s="105">
        <v>69228859.140000001</v>
      </c>
      <c r="G33" s="105">
        <f>F33-B33</f>
        <v>69228859.140000001</v>
      </c>
    </row>
    <row r="34" spans="1:7" ht="12.75">
      <c r="A34" s="65" t="s">
        <v>261</v>
      </c>
      <c r="B34" s="105">
        <f>SUM(B35:B36)</f>
        <v>0</v>
      </c>
      <c r="C34" s="105">
        <f t="shared" ref="C34:G34" si="7">SUM(C35:C36)</f>
        <v>0</v>
      </c>
      <c r="D34" s="105">
        <f t="shared" si="7"/>
        <v>0</v>
      </c>
      <c r="E34" s="105">
        <f t="shared" si="7"/>
        <v>0</v>
      </c>
      <c r="F34" s="105">
        <f t="shared" si="7"/>
        <v>0</v>
      </c>
      <c r="G34" s="105">
        <f t="shared" si="7"/>
        <v>0</v>
      </c>
    </row>
    <row r="35" spans="1:7" ht="12.75">
      <c r="A35" s="66" t="s">
        <v>262</v>
      </c>
      <c r="B35" s="105"/>
      <c r="C35" s="105"/>
      <c r="D35" s="105">
        <f t="shared" si="0"/>
        <v>0</v>
      </c>
      <c r="E35" s="105"/>
      <c r="F35" s="105"/>
      <c r="G35" s="105">
        <f t="shared" ref="G35:G36" si="8">F35-B35</f>
        <v>0</v>
      </c>
    </row>
    <row r="36" spans="1:7" ht="12.75">
      <c r="A36" s="66" t="s">
        <v>263</v>
      </c>
      <c r="B36" s="105"/>
      <c r="C36" s="105"/>
      <c r="D36" s="105">
        <f t="shared" si="0"/>
        <v>0</v>
      </c>
      <c r="E36" s="105"/>
      <c r="F36" s="105"/>
      <c r="G36" s="105">
        <f t="shared" si="8"/>
        <v>0</v>
      </c>
    </row>
    <row r="37" spans="1:7" ht="12.75">
      <c r="A37" s="64" t="s">
        <v>264</v>
      </c>
      <c r="B37" s="106">
        <f t="shared" ref="B37:G37" si="9">SUM(B6:B13)+B25+B31+B32+B34</f>
        <v>518935013.27999997</v>
      </c>
      <c r="C37" s="106">
        <f t="shared" si="9"/>
        <v>90330271.659999996</v>
      </c>
      <c r="D37" s="106">
        <f t="shared" si="9"/>
        <v>609265284.94000006</v>
      </c>
      <c r="E37" s="106">
        <f t="shared" si="9"/>
        <v>572308849.25999999</v>
      </c>
      <c r="F37" s="106">
        <f t="shared" si="9"/>
        <v>554605705.88</v>
      </c>
      <c r="G37" s="106">
        <f t="shared" si="9"/>
        <v>35670692.600000031</v>
      </c>
    </row>
    <row r="38" spans="1:7" ht="12.75">
      <c r="A38" s="64" t="s">
        <v>265</v>
      </c>
      <c r="B38" s="107"/>
      <c r="C38" s="107"/>
      <c r="D38" s="107"/>
      <c r="E38" s="107"/>
      <c r="F38" s="107"/>
      <c r="G38" s="108">
        <f>IF((F37-B37)&lt;0,0,(F37-B37))</f>
        <v>35670692.600000024</v>
      </c>
    </row>
    <row r="39" spans="1:7" ht="5.0999999999999996" customHeight="1">
      <c r="A39" s="67"/>
      <c r="B39" s="105"/>
      <c r="C39" s="105"/>
      <c r="D39" s="105"/>
      <c r="E39" s="105"/>
      <c r="F39" s="105"/>
      <c r="G39" s="105"/>
    </row>
    <row r="40" spans="1:7" ht="12.75">
      <c r="A40" s="64" t="s">
        <v>266</v>
      </c>
      <c r="B40" s="105"/>
      <c r="C40" s="105"/>
      <c r="D40" s="105"/>
      <c r="E40" s="105"/>
      <c r="F40" s="105"/>
      <c r="G40" s="105"/>
    </row>
    <row r="41" spans="1:7" ht="12.75">
      <c r="A41" s="65" t="s">
        <v>267</v>
      </c>
      <c r="B41" s="105">
        <f>SUM(B42:B49)</f>
        <v>235457965.05000001</v>
      </c>
      <c r="C41" s="105">
        <f t="shared" ref="C41:G41" si="10">SUM(C42:C49)</f>
        <v>-5355245.05</v>
      </c>
      <c r="D41" s="105">
        <f t="shared" si="10"/>
        <v>230102720</v>
      </c>
      <c r="E41" s="105">
        <f t="shared" si="10"/>
        <v>230102720</v>
      </c>
      <c r="F41" s="105">
        <f t="shared" si="10"/>
        <v>202815721</v>
      </c>
      <c r="G41" s="105">
        <f t="shared" si="10"/>
        <v>-32642244.050000012</v>
      </c>
    </row>
    <row r="42" spans="1:7" ht="12.75">
      <c r="A42" s="66" t="s">
        <v>268</v>
      </c>
      <c r="B42" s="105"/>
      <c r="C42" s="105"/>
      <c r="D42" s="105">
        <f t="shared" ref="D42:D49" si="11">B42+C42</f>
        <v>0</v>
      </c>
      <c r="E42" s="105"/>
      <c r="F42" s="105"/>
      <c r="G42" s="105">
        <f t="shared" ref="G42:G49" si="12">F42-B42</f>
        <v>0</v>
      </c>
    </row>
    <row r="43" spans="1:7" ht="12.75">
      <c r="A43" s="66" t="s">
        <v>269</v>
      </c>
      <c r="B43" s="105"/>
      <c r="C43" s="105"/>
      <c r="D43" s="105">
        <f t="shared" si="11"/>
        <v>0</v>
      </c>
      <c r="E43" s="105"/>
      <c r="F43" s="105"/>
      <c r="G43" s="105">
        <f t="shared" si="12"/>
        <v>0</v>
      </c>
    </row>
    <row r="44" spans="1:7" ht="12.75">
      <c r="A44" s="66" t="s">
        <v>270</v>
      </c>
      <c r="B44" s="105">
        <v>69592462.530000001</v>
      </c>
      <c r="C44" s="105">
        <v>-3211711.53</v>
      </c>
      <c r="D44" s="105">
        <f t="shared" si="11"/>
        <v>66380751</v>
      </c>
      <c r="E44" s="105">
        <v>66380751</v>
      </c>
      <c r="F44" s="105">
        <v>66380751</v>
      </c>
      <c r="G44" s="105">
        <f t="shared" si="12"/>
        <v>-3211711.5300000012</v>
      </c>
    </row>
    <row r="45" spans="1:7" ht="22.5">
      <c r="A45" s="68" t="s">
        <v>271</v>
      </c>
      <c r="B45" s="105">
        <v>165865502.52000001</v>
      </c>
      <c r="C45" s="105">
        <v>-2143533.52</v>
      </c>
      <c r="D45" s="105">
        <f t="shared" si="11"/>
        <v>163721969</v>
      </c>
      <c r="E45" s="105">
        <v>163721969</v>
      </c>
      <c r="F45" s="105">
        <v>136434970</v>
      </c>
      <c r="G45" s="105">
        <f t="shared" si="12"/>
        <v>-29430532.520000011</v>
      </c>
    </row>
    <row r="46" spans="1:7" ht="12.75">
      <c r="A46" s="66" t="s">
        <v>272</v>
      </c>
      <c r="B46" s="105"/>
      <c r="C46" s="105"/>
      <c r="D46" s="105">
        <f t="shared" si="11"/>
        <v>0</v>
      </c>
      <c r="E46" s="105"/>
      <c r="F46" s="105"/>
      <c r="G46" s="105">
        <f t="shared" si="12"/>
        <v>0</v>
      </c>
    </row>
    <row r="47" spans="1:7" ht="12.75">
      <c r="A47" s="66" t="s">
        <v>273</v>
      </c>
      <c r="B47" s="105"/>
      <c r="C47" s="105"/>
      <c r="D47" s="105">
        <f t="shared" si="11"/>
        <v>0</v>
      </c>
      <c r="E47" s="105"/>
      <c r="F47" s="105"/>
      <c r="G47" s="105">
        <f t="shared" si="12"/>
        <v>0</v>
      </c>
    </row>
    <row r="48" spans="1:7" ht="12.75">
      <c r="A48" s="66" t="s">
        <v>274</v>
      </c>
      <c r="B48" s="105"/>
      <c r="C48" s="105"/>
      <c r="D48" s="105">
        <f t="shared" si="11"/>
        <v>0</v>
      </c>
      <c r="E48" s="105"/>
      <c r="F48" s="105"/>
      <c r="G48" s="105">
        <f t="shared" si="12"/>
        <v>0</v>
      </c>
    </row>
    <row r="49" spans="1:7" ht="12.75">
      <c r="A49" s="66" t="s">
        <v>275</v>
      </c>
      <c r="B49" s="105"/>
      <c r="C49" s="105"/>
      <c r="D49" s="105">
        <f t="shared" si="11"/>
        <v>0</v>
      </c>
      <c r="E49" s="105"/>
      <c r="F49" s="105"/>
      <c r="G49" s="105">
        <f t="shared" si="12"/>
        <v>0</v>
      </c>
    </row>
    <row r="50" spans="1:7" ht="12.75">
      <c r="A50" s="65" t="s">
        <v>276</v>
      </c>
      <c r="B50" s="105">
        <f>SUM(B51:B54)</f>
        <v>0</v>
      </c>
      <c r="C50" s="105">
        <f t="shared" ref="C50:G50" si="13">SUM(C51:C54)</f>
        <v>150481031.5</v>
      </c>
      <c r="D50" s="105">
        <f t="shared" si="13"/>
        <v>150481031.5</v>
      </c>
      <c r="E50" s="105">
        <f t="shared" si="13"/>
        <v>142606556.00999999</v>
      </c>
      <c r="F50" s="105">
        <f t="shared" si="13"/>
        <v>114199213.54000001</v>
      </c>
      <c r="G50" s="105">
        <f t="shared" si="13"/>
        <v>114199213.54000001</v>
      </c>
    </row>
    <row r="51" spans="1:7" ht="12.75">
      <c r="A51" s="66" t="s">
        <v>277</v>
      </c>
      <c r="B51" s="105"/>
      <c r="C51" s="105"/>
      <c r="D51" s="105">
        <f t="shared" ref="D51:D54" si="14">B51+C51</f>
        <v>0</v>
      </c>
      <c r="E51" s="105"/>
      <c r="F51" s="105"/>
      <c r="G51" s="105">
        <f t="shared" ref="G51:G54" si="15">F51-B51</f>
        <v>0</v>
      </c>
    </row>
    <row r="52" spans="1:7" ht="12.75">
      <c r="A52" s="66" t="s">
        <v>278</v>
      </c>
      <c r="B52" s="105"/>
      <c r="C52" s="105"/>
      <c r="D52" s="105">
        <f t="shared" si="14"/>
        <v>0</v>
      </c>
      <c r="E52" s="105"/>
      <c r="F52" s="105"/>
      <c r="G52" s="105">
        <f t="shared" si="15"/>
        <v>0</v>
      </c>
    </row>
    <row r="53" spans="1:7" ht="12.75">
      <c r="A53" s="66" t="s">
        <v>279</v>
      </c>
      <c r="B53" s="105"/>
      <c r="C53" s="105"/>
      <c r="D53" s="105">
        <f t="shared" si="14"/>
        <v>0</v>
      </c>
      <c r="E53" s="105"/>
      <c r="F53" s="105"/>
      <c r="G53" s="105">
        <f t="shared" si="15"/>
        <v>0</v>
      </c>
    </row>
    <row r="54" spans="1:7" ht="12.75">
      <c r="A54" s="66" t="s">
        <v>280</v>
      </c>
      <c r="B54" s="105">
        <v>0</v>
      </c>
      <c r="C54" s="105">
        <v>150481031.5</v>
      </c>
      <c r="D54" s="105">
        <f t="shared" si="14"/>
        <v>150481031.5</v>
      </c>
      <c r="E54" s="105">
        <v>142606556.00999999</v>
      </c>
      <c r="F54" s="105">
        <v>114199213.54000001</v>
      </c>
      <c r="G54" s="105">
        <f t="shared" si="15"/>
        <v>114199213.54000001</v>
      </c>
    </row>
    <row r="55" spans="1:7" ht="12.75">
      <c r="A55" s="65" t="s">
        <v>281</v>
      </c>
      <c r="B55" s="105">
        <f>SUM(B56:B57)</f>
        <v>0</v>
      </c>
      <c r="C55" s="105">
        <f t="shared" ref="C55:G55" si="16">SUM(C56:C57)</f>
        <v>0</v>
      </c>
      <c r="D55" s="105">
        <f t="shared" si="16"/>
        <v>0</v>
      </c>
      <c r="E55" s="105">
        <f t="shared" si="16"/>
        <v>0</v>
      </c>
      <c r="F55" s="105">
        <f t="shared" si="16"/>
        <v>0</v>
      </c>
      <c r="G55" s="105">
        <f t="shared" si="16"/>
        <v>0</v>
      </c>
    </row>
    <row r="56" spans="1:7" ht="12.75">
      <c r="A56" s="66" t="s">
        <v>282</v>
      </c>
      <c r="B56" s="105"/>
      <c r="C56" s="105"/>
      <c r="D56" s="105">
        <f t="shared" ref="D56:D59" si="17">B56+C56</f>
        <v>0</v>
      </c>
      <c r="E56" s="105"/>
      <c r="F56" s="105"/>
      <c r="G56" s="105">
        <f t="shared" ref="G56:G59" si="18">F56-B56</f>
        <v>0</v>
      </c>
    </row>
    <row r="57" spans="1:7" ht="12.75">
      <c r="A57" s="66" t="s">
        <v>283</v>
      </c>
      <c r="B57" s="105"/>
      <c r="C57" s="105"/>
      <c r="D57" s="105">
        <f t="shared" si="17"/>
        <v>0</v>
      </c>
      <c r="E57" s="105"/>
      <c r="F57" s="105"/>
      <c r="G57" s="105">
        <f t="shared" si="18"/>
        <v>0</v>
      </c>
    </row>
    <row r="58" spans="1:7" ht="12.75">
      <c r="A58" s="65" t="s">
        <v>284</v>
      </c>
      <c r="B58" s="105"/>
      <c r="C58" s="105"/>
      <c r="D58" s="105">
        <f t="shared" si="17"/>
        <v>0</v>
      </c>
      <c r="E58" s="105"/>
      <c r="F58" s="105"/>
      <c r="G58" s="105">
        <f t="shared" si="18"/>
        <v>0</v>
      </c>
    </row>
    <row r="59" spans="1:7" ht="12.75">
      <c r="A59" s="65" t="s">
        <v>285</v>
      </c>
      <c r="B59" s="105"/>
      <c r="C59" s="105"/>
      <c r="D59" s="105">
        <f t="shared" si="17"/>
        <v>0</v>
      </c>
      <c r="E59" s="105"/>
      <c r="F59" s="105"/>
      <c r="G59" s="105">
        <f t="shared" si="18"/>
        <v>0</v>
      </c>
    </row>
    <row r="60" spans="1:7" ht="12.75">
      <c r="A60" s="64" t="s">
        <v>286</v>
      </c>
      <c r="B60" s="106">
        <f t="shared" ref="B60:G60" si="19">B41+B50+B55+B58+B59</f>
        <v>235457965.05000001</v>
      </c>
      <c r="C60" s="106">
        <f t="shared" si="19"/>
        <v>145125786.44999999</v>
      </c>
      <c r="D60" s="106">
        <f t="shared" si="19"/>
        <v>380583751.5</v>
      </c>
      <c r="E60" s="106">
        <f t="shared" si="19"/>
        <v>372709276.00999999</v>
      </c>
      <c r="F60" s="106">
        <f t="shared" si="19"/>
        <v>317014934.54000002</v>
      </c>
      <c r="G60" s="106">
        <f t="shared" si="19"/>
        <v>81556969.489999995</v>
      </c>
    </row>
    <row r="61" spans="1:7" ht="5.0999999999999996" customHeight="1">
      <c r="A61" s="67"/>
      <c r="B61" s="105"/>
      <c r="C61" s="105"/>
      <c r="D61" s="105"/>
      <c r="E61" s="105"/>
      <c r="F61" s="105"/>
      <c r="G61" s="105"/>
    </row>
    <row r="62" spans="1:7" ht="12.75">
      <c r="A62" s="64" t="s">
        <v>287</v>
      </c>
      <c r="B62" s="106">
        <f>SUM(B63)</f>
        <v>0</v>
      </c>
      <c r="C62" s="106">
        <f t="shared" ref="C62:G62" si="20">SUM(C63)</f>
        <v>273436222.27999997</v>
      </c>
      <c r="D62" s="106">
        <f t="shared" si="20"/>
        <v>273436222.27999997</v>
      </c>
      <c r="E62" s="106">
        <f t="shared" si="20"/>
        <v>261262407.12</v>
      </c>
      <c r="F62" s="106">
        <f t="shared" si="20"/>
        <v>261262407.12</v>
      </c>
      <c r="G62" s="106">
        <f t="shared" si="20"/>
        <v>261262407.12</v>
      </c>
    </row>
    <row r="63" spans="1:7" ht="12.75">
      <c r="A63" s="65" t="s">
        <v>288</v>
      </c>
      <c r="B63" s="105">
        <v>0</v>
      </c>
      <c r="C63" s="105">
        <v>273436222.27999997</v>
      </c>
      <c r="D63" s="105">
        <f t="shared" ref="D63" si="21">B63+C63</f>
        <v>273436222.27999997</v>
      </c>
      <c r="E63" s="105">
        <v>261262407.12</v>
      </c>
      <c r="F63" s="105">
        <v>261262407.12</v>
      </c>
      <c r="G63" s="105">
        <f>F63-B63</f>
        <v>261262407.12</v>
      </c>
    </row>
    <row r="64" spans="1:7" ht="5.0999999999999996" customHeight="1">
      <c r="A64" s="67"/>
      <c r="B64" s="105"/>
      <c r="C64" s="105"/>
      <c r="D64" s="105"/>
      <c r="E64" s="105"/>
      <c r="F64" s="105"/>
      <c r="G64" s="105"/>
    </row>
    <row r="65" spans="1:7" ht="12.75">
      <c r="A65" s="64" t="s">
        <v>289</v>
      </c>
      <c r="B65" s="106">
        <f t="shared" ref="B65:G65" si="22">B37+B60+B62</f>
        <v>754392978.32999992</v>
      </c>
      <c r="C65" s="106">
        <f t="shared" si="22"/>
        <v>508892280.38999999</v>
      </c>
      <c r="D65" s="106">
        <f t="shared" si="22"/>
        <v>1263285258.72</v>
      </c>
      <c r="E65" s="106">
        <f t="shared" si="22"/>
        <v>1206280532.3899999</v>
      </c>
      <c r="F65" s="106">
        <f t="shared" si="22"/>
        <v>1132883047.54</v>
      </c>
      <c r="G65" s="106">
        <f t="shared" si="22"/>
        <v>378490069.21000004</v>
      </c>
    </row>
    <row r="66" spans="1:7" ht="5.0999999999999996" customHeight="1">
      <c r="A66" s="67"/>
      <c r="B66" s="105"/>
      <c r="C66" s="105"/>
      <c r="D66" s="105"/>
      <c r="E66" s="105"/>
      <c r="F66" s="105"/>
      <c r="G66" s="105"/>
    </row>
    <row r="67" spans="1:7" ht="12.75">
      <c r="A67" s="64" t="s">
        <v>290</v>
      </c>
      <c r="B67" s="105"/>
      <c r="C67" s="105"/>
      <c r="D67" s="105"/>
      <c r="E67" s="105"/>
      <c r="F67" s="105"/>
      <c r="G67" s="105"/>
    </row>
    <row r="68" spans="1:7" ht="12.75">
      <c r="A68" s="65" t="s">
        <v>291</v>
      </c>
      <c r="B68" s="105">
        <v>0</v>
      </c>
      <c r="C68" s="105">
        <v>198002517.55000001</v>
      </c>
      <c r="D68" s="105">
        <f t="shared" ref="D68:D69" si="23">B68+C68</f>
        <v>198002517.55000001</v>
      </c>
      <c r="E68" s="105">
        <v>187448656.15000001</v>
      </c>
      <c r="F68" s="105">
        <v>187448656.15000001</v>
      </c>
      <c r="G68" s="105">
        <f t="shared" ref="G68:G69" si="24">F68-B68</f>
        <v>187448656.15000001</v>
      </c>
    </row>
    <row r="69" spans="1:7" ht="12.75">
      <c r="A69" s="65" t="s">
        <v>292</v>
      </c>
      <c r="B69" s="105">
        <v>0</v>
      </c>
      <c r="C69" s="105">
        <v>75433704.730000004</v>
      </c>
      <c r="D69" s="105">
        <f t="shared" si="23"/>
        <v>75433704.730000004</v>
      </c>
      <c r="E69" s="105">
        <v>73813750.969999999</v>
      </c>
      <c r="F69" s="105">
        <v>73813750.969999999</v>
      </c>
      <c r="G69" s="105">
        <f t="shared" si="24"/>
        <v>73813750.969999999</v>
      </c>
    </row>
    <row r="70" spans="1:7" ht="12.75">
      <c r="A70" s="69" t="s">
        <v>293</v>
      </c>
      <c r="B70" s="108">
        <f>B68+B69</f>
        <v>0</v>
      </c>
      <c r="C70" s="108">
        <f t="shared" ref="C70:G70" si="25">C68+C69</f>
        <v>273436222.28000003</v>
      </c>
      <c r="D70" s="108">
        <f t="shared" si="25"/>
        <v>273436222.28000003</v>
      </c>
      <c r="E70" s="108">
        <f t="shared" si="25"/>
        <v>261262407.12</v>
      </c>
      <c r="F70" s="108">
        <f t="shared" si="25"/>
        <v>261262407.12</v>
      </c>
      <c r="G70" s="108">
        <f t="shared" si="25"/>
        <v>261262407.12</v>
      </c>
    </row>
    <row r="71" spans="1:7" ht="5.0999999999999996" customHeight="1">
      <c r="A71" s="70"/>
      <c r="B71" s="109"/>
      <c r="C71" s="109"/>
      <c r="D71" s="109"/>
      <c r="E71" s="109"/>
      <c r="F71" s="109"/>
      <c r="G71" s="109"/>
    </row>
    <row r="73" spans="1:7" ht="12.75">
      <c r="E73" s="71"/>
      <c r="F73" s="72"/>
    </row>
  </sheetData>
  <mergeCells count="2">
    <mergeCell ref="A1:G1"/>
    <mergeCell ref="B2:F2"/>
  </mergeCells>
  <pageMargins left="0.70866141732283472" right="0.31496062992125984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B7" sqref="B7"/>
    </sheetView>
  </sheetViews>
  <sheetFormatPr baseColWidth="10" defaultRowHeight="12.75"/>
  <cols>
    <col min="1" max="1" width="4.83203125" style="90" customWidth="1"/>
    <col min="2" max="2" width="90.83203125" style="90" customWidth="1"/>
    <col min="3" max="8" width="16.83203125" style="90" customWidth="1"/>
    <col min="9" max="16384" width="12" style="90"/>
  </cols>
  <sheetData>
    <row r="1" spans="1:8" ht="45.95" customHeight="1">
      <c r="A1" s="152" t="s">
        <v>418</v>
      </c>
      <c r="B1" s="153"/>
      <c r="C1" s="153"/>
      <c r="D1" s="153"/>
      <c r="E1" s="153"/>
      <c r="F1" s="153"/>
      <c r="G1" s="153"/>
      <c r="H1" s="154"/>
    </row>
    <row r="2" spans="1:8">
      <c r="A2" s="152"/>
      <c r="B2" s="155"/>
      <c r="C2" s="156" t="s">
        <v>295</v>
      </c>
      <c r="D2" s="156"/>
      <c r="E2" s="156"/>
      <c r="F2" s="156"/>
      <c r="G2" s="156"/>
      <c r="H2" s="91"/>
    </row>
    <row r="3" spans="1:8" ht="22.5">
      <c r="A3" s="157" t="s">
        <v>0</v>
      </c>
      <c r="B3" s="158"/>
      <c r="C3" s="92" t="s">
        <v>296</v>
      </c>
      <c r="D3" s="93" t="s">
        <v>297</v>
      </c>
      <c r="E3" s="92" t="s">
        <v>298</v>
      </c>
      <c r="F3" s="92" t="s">
        <v>186</v>
      </c>
      <c r="G3" s="92" t="s">
        <v>419</v>
      </c>
      <c r="H3" s="94" t="s">
        <v>300</v>
      </c>
    </row>
    <row r="4" spans="1:8">
      <c r="A4" s="159" t="s">
        <v>420</v>
      </c>
      <c r="B4" s="160"/>
      <c r="C4" s="95">
        <f>C5+C13+C23+C33+C43+C53+C57+C66+C70</f>
        <v>518935013.27999997</v>
      </c>
      <c r="D4" s="95">
        <f t="shared" ref="D4:H4" si="0">D5+D13+D23+D33+D43+D53+D57+D66+D70</f>
        <v>288332789.20999998</v>
      </c>
      <c r="E4" s="95">
        <f t="shared" si="0"/>
        <v>807267802.49000001</v>
      </c>
      <c r="F4" s="95">
        <f t="shared" si="0"/>
        <v>712725059.37</v>
      </c>
      <c r="G4" s="95">
        <f t="shared" si="0"/>
        <v>523469168.51999992</v>
      </c>
      <c r="H4" s="95">
        <f t="shared" si="0"/>
        <v>94542743.12000002</v>
      </c>
    </row>
    <row r="5" spans="1:8">
      <c r="A5" s="148" t="s">
        <v>421</v>
      </c>
      <c r="B5" s="149"/>
      <c r="C5" s="96">
        <f>SUM(C6:C12)</f>
        <v>334612890.31</v>
      </c>
      <c r="D5" s="96">
        <f t="shared" ref="D5:H5" si="1">SUM(D6:D12)</f>
        <v>-57877447.570000015</v>
      </c>
      <c r="E5" s="96">
        <f t="shared" si="1"/>
        <v>276735442.74000001</v>
      </c>
      <c r="F5" s="96">
        <f t="shared" si="1"/>
        <v>245851938.69</v>
      </c>
      <c r="G5" s="96">
        <f t="shared" si="1"/>
        <v>237776429.74000001</v>
      </c>
      <c r="H5" s="96">
        <f t="shared" si="1"/>
        <v>30883504.050000001</v>
      </c>
    </row>
    <row r="6" spans="1:8">
      <c r="A6" s="97" t="s">
        <v>422</v>
      </c>
      <c r="B6" s="98" t="s">
        <v>423</v>
      </c>
      <c r="C6" s="99">
        <v>197339433.75</v>
      </c>
      <c r="D6" s="99">
        <v>-55891625.789999999</v>
      </c>
      <c r="E6" s="99">
        <f>C6+D6</f>
        <v>141447807.96000001</v>
      </c>
      <c r="F6" s="99">
        <v>130810562.01000001</v>
      </c>
      <c r="G6" s="99">
        <v>125878208.92</v>
      </c>
      <c r="H6" s="99">
        <f>E6-F6</f>
        <v>10637245.950000003</v>
      </c>
    </row>
    <row r="7" spans="1:8">
      <c r="A7" s="97" t="s">
        <v>424</v>
      </c>
      <c r="B7" s="98" t="s">
        <v>425</v>
      </c>
      <c r="C7" s="99">
        <v>5076097.3</v>
      </c>
      <c r="D7" s="99">
        <v>-2207066.66</v>
      </c>
      <c r="E7" s="99">
        <f t="shared" ref="E7:E12" si="2">C7+D7</f>
        <v>2869030.6399999997</v>
      </c>
      <c r="F7" s="99">
        <v>2211025.5299999998</v>
      </c>
      <c r="G7" s="99">
        <v>2104408.04</v>
      </c>
      <c r="H7" s="99">
        <f t="shared" ref="H7:H70" si="3">E7-F7</f>
        <v>658005.10999999987</v>
      </c>
    </row>
    <row r="8" spans="1:8">
      <c r="A8" s="97" t="s">
        <v>426</v>
      </c>
      <c r="B8" s="98" t="s">
        <v>427</v>
      </c>
      <c r="C8" s="99">
        <v>37157003.18</v>
      </c>
      <c r="D8" s="99">
        <v>10716167.609999999</v>
      </c>
      <c r="E8" s="99">
        <f t="shared" si="2"/>
        <v>47873170.789999999</v>
      </c>
      <c r="F8" s="99">
        <v>41888978.219999999</v>
      </c>
      <c r="G8" s="99">
        <v>41754183.299999997</v>
      </c>
      <c r="H8" s="99">
        <f t="shared" si="3"/>
        <v>5984192.5700000003</v>
      </c>
    </row>
    <row r="9" spans="1:8">
      <c r="A9" s="97" t="s">
        <v>428</v>
      </c>
      <c r="B9" s="98" t="s">
        <v>429</v>
      </c>
      <c r="C9" s="99">
        <v>65465191.060000002</v>
      </c>
      <c r="D9" s="99">
        <v>-20045180.460000001</v>
      </c>
      <c r="E9" s="99">
        <f t="shared" si="2"/>
        <v>45420010.600000001</v>
      </c>
      <c r="F9" s="99">
        <v>37916246.93</v>
      </c>
      <c r="G9" s="99">
        <v>35637089.060000002</v>
      </c>
      <c r="H9" s="99">
        <f t="shared" si="3"/>
        <v>7503763.6700000018</v>
      </c>
    </row>
    <row r="10" spans="1:8">
      <c r="A10" s="97" t="s">
        <v>430</v>
      </c>
      <c r="B10" s="98" t="s">
        <v>431</v>
      </c>
      <c r="C10" s="99">
        <v>28255165.02</v>
      </c>
      <c r="D10" s="99">
        <v>10513123</v>
      </c>
      <c r="E10" s="99">
        <f t="shared" si="2"/>
        <v>38768288.019999996</v>
      </c>
      <c r="F10" s="99">
        <v>33025126</v>
      </c>
      <c r="G10" s="99">
        <v>32402540.420000002</v>
      </c>
      <c r="H10" s="99">
        <f t="shared" si="3"/>
        <v>5743162.0199999958</v>
      </c>
    </row>
    <row r="11" spans="1:8">
      <c r="A11" s="97" t="s">
        <v>432</v>
      </c>
      <c r="B11" s="98" t="s">
        <v>433</v>
      </c>
      <c r="C11" s="99">
        <v>1310000</v>
      </c>
      <c r="D11" s="99">
        <v>-962865.27</v>
      </c>
      <c r="E11" s="99">
        <f t="shared" si="2"/>
        <v>347134.73</v>
      </c>
      <c r="F11" s="99">
        <v>0</v>
      </c>
      <c r="G11" s="99">
        <v>0</v>
      </c>
      <c r="H11" s="99">
        <f t="shared" si="3"/>
        <v>347134.73</v>
      </c>
    </row>
    <row r="12" spans="1:8">
      <c r="A12" s="97" t="s">
        <v>434</v>
      </c>
      <c r="B12" s="98" t="s">
        <v>435</v>
      </c>
      <c r="C12" s="99">
        <v>10000</v>
      </c>
      <c r="D12" s="99">
        <v>0</v>
      </c>
      <c r="E12" s="99">
        <f t="shared" si="2"/>
        <v>10000</v>
      </c>
      <c r="F12" s="99">
        <v>0</v>
      </c>
      <c r="G12" s="99">
        <v>0</v>
      </c>
      <c r="H12" s="99">
        <f t="shared" si="3"/>
        <v>10000</v>
      </c>
    </row>
    <row r="13" spans="1:8">
      <c r="A13" s="148" t="s">
        <v>436</v>
      </c>
      <c r="B13" s="149"/>
      <c r="C13" s="96">
        <f>SUM(C14:C22)</f>
        <v>9188880.5</v>
      </c>
      <c r="D13" s="96">
        <f t="shared" ref="D13:G13" si="4">SUM(D14:D22)</f>
        <v>26277555.200000003</v>
      </c>
      <c r="E13" s="96">
        <f t="shared" si="4"/>
        <v>35466435.700000003</v>
      </c>
      <c r="F13" s="96">
        <f t="shared" si="4"/>
        <v>29083831.059999999</v>
      </c>
      <c r="G13" s="96">
        <f t="shared" si="4"/>
        <v>5215631.91</v>
      </c>
      <c r="H13" s="96">
        <f t="shared" si="3"/>
        <v>6382604.6400000043</v>
      </c>
    </row>
    <row r="14" spans="1:8">
      <c r="A14" s="97" t="s">
        <v>437</v>
      </c>
      <c r="B14" s="98" t="s">
        <v>438</v>
      </c>
      <c r="C14" s="99">
        <v>4287700</v>
      </c>
      <c r="D14" s="99">
        <v>3917447.9</v>
      </c>
      <c r="E14" s="99">
        <f t="shared" ref="E14:E22" si="5">C14+D14</f>
        <v>8205147.9000000004</v>
      </c>
      <c r="F14" s="99">
        <v>6830134.4199999999</v>
      </c>
      <c r="G14" s="99">
        <v>189012.42</v>
      </c>
      <c r="H14" s="99">
        <f t="shared" si="3"/>
        <v>1375013.4800000004</v>
      </c>
    </row>
    <row r="15" spans="1:8">
      <c r="A15" s="97" t="s">
        <v>439</v>
      </c>
      <c r="B15" s="98" t="s">
        <v>440</v>
      </c>
      <c r="C15" s="99">
        <v>153500</v>
      </c>
      <c r="D15" s="99">
        <v>1686811.76</v>
      </c>
      <c r="E15" s="99">
        <f t="shared" si="5"/>
        <v>1840311.76</v>
      </c>
      <c r="F15" s="99">
        <v>1462095.3</v>
      </c>
      <c r="G15" s="99">
        <v>175273.69</v>
      </c>
      <c r="H15" s="99">
        <f t="shared" si="3"/>
        <v>378216.45999999996</v>
      </c>
    </row>
    <row r="16" spans="1:8">
      <c r="A16" s="97" t="s">
        <v>441</v>
      </c>
      <c r="B16" s="98" t="s">
        <v>442</v>
      </c>
      <c r="C16" s="99">
        <v>0</v>
      </c>
      <c r="D16" s="99">
        <v>22212.400000000001</v>
      </c>
      <c r="E16" s="99">
        <f t="shared" si="5"/>
        <v>22212.400000000001</v>
      </c>
      <c r="F16" s="99">
        <v>22212.400000000001</v>
      </c>
      <c r="G16" s="99">
        <v>0</v>
      </c>
      <c r="H16" s="99">
        <f t="shared" si="3"/>
        <v>0</v>
      </c>
    </row>
    <row r="17" spans="1:8">
      <c r="A17" s="97" t="s">
        <v>443</v>
      </c>
      <c r="B17" s="98" t="s">
        <v>444</v>
      </c>
      <c r="C17" s="99">
        <v>921350.5</v>
      </c>
      <c r="D17" s="99">
        <v>10735171.33</v>
      </c>
      <c r="E17" s="99">
        <f t="shared" si="5"/>
        <v>11656521.83</v>
      </c>
      <c r="F17" s="99">
        <v>9224904.0500000007</v>
      </c>
      <c r="G17" s="99">
        <v>1357199.85</v>
      </c>
      <c r="H17" s="99">
        <f t="shared" si="3"/>
        <v>2431617.7799999993</v>
      </c>
    </row>
    <row r="18" spans="1:8">
      <c r="A18" s="97" t="s">
        <v>445</v>
      </c>
      <c r="B18" s="98" t="s">
        <v>446</v>
      </c>
      <c r="C18" s="99">
        <v>248500</v>
      </c>
      <c r="D18" s="99">
        <v>787109.28</v>
      </c>
      <c r="E18" s="99">
        <f t="shared" si="5"/>
        <v>1035609.28</v>
      </c>
      <c r="F18" s="99">
        <v>546549.65</v>
      </c>
      <c r="G18" s="99">
        <v>9975.2099999999991</v>
      </c>
      <c r="H18" s="99">
        <f t="shared" si="3"/>
        <v>489059.63</v>
      </c>
    </row>
    <row r="19" spans="1:8">
      <c r="A19" s="97" t="s">
        <v>447</v>
      </c>
      <c r="B19" s="98" t="s">
        <v>448</v>
      </c>
      <c r="C19" s="99">
        <v>500000</v>
      </c>
      <c r="D19" s="99">
        <v>1955736.34</v>
      </c>
      <c r="E19" s="99">
        <f t="shared" si="5"/>
        <v>2455736.34</v>
      </c>
      <c r="F19" s="99">
        <v>2344862.98</v>
      </c>
      <c r="G19" s="99">
        <v>1584799.19</v>
      </c>
      <c r="H19" s="99">
        <f t="shared" si="3"/>
        <v>110873.35999999987</v>
      </c>
    </row>
    <row r="20" spans="1:8">
      <c r="A20" s="97" t="s">
        <v>449</v>
      </c>
      <c r="B20" s="98" t="s">
        <v>450</v>
      </c>
      <c r="C20" s="99">
        <v>1917380</v>
      </c>
      <c r="D20" s="99">
        <v>2635155.35</v>
      </c>
      <c r="E20" s="99">
        <f t="shared" si="5"/>
        <v>4552535.3499999996</v>
      </c>
      <c r="F20" s="99">
        <v>3472312.31</v>
      </c>
      <c r="G20" s="99">
        <v>1886555.13</v>
      </c>
      <c r="H20" s="99">
        <f t="shared" si="3"/>
        <v>1080223.0399999996</v>
      </c>
    </row>
    <row r="21" spans="1:8">
      <c r="A21" s="97" t="s">
        <v>451</v>
      </c>
      <c r="B21" s="98" t="s">
        <v>452</v>
      </c>
      <c r="C21" s="99"/>
      <c r="D21" s="99"/>
      <c r="E21" s="99">
        <f t="shared" si="5"/>
        <v>0</v>
      </c>
      <c r="F21" s="99"/>
      <c r="G21" s="99"/>
      <c r="H21" s="99">
        <f t="shared" si="3"/>
        <v>0</v>
      </c>
    </row>
    <row r="22" spans="1:8">
      <c r="A22" s="97" t="s">
        <v>453</v>
      </c>
      <c r="B22" s="98" t="s">
        <v>454</v>
      </c>
      <c r="C22" s="99">
        <v>1160450</v>
      </c>
      <c r="D22" s="99">
        <v>4537910.84</v>
      </c>
      <c r="E22" s="99">
        <f t="shared" si="5"/>
        <v>5698360.8399999999</v>
      </c>
      <c r="F22" s="99">
        <v>5180759.95</v>
      </c>
      <c r="G22" s="99">
        <v>12816.42</v>
      </c>
      <c r="H22" s="99">
        <f t="shared" si="3"/>
        <v>517600.88999999966</v>
      </c>
    </row>
    <row r="23" spans="1:8">
      <c r="A23" s="148" t="s">
        <v>455</v>
      </c>
      <c r="B23" s="149"/>
      <c r="C23" s="96">
        <f>SUM(C24:C32)</f>
        <v>145275452.47</v>
      </c>
      <c r="D23" s="96">
        <f t="shared" ref="D23:G23" si="6">SUM(D24:D32)</f>
        <v>9668682.4200000018</v>
      </c>
      <c r="E23" s="96">
        <f t="shared" si="6"/>
        <v>154944134.89000002</v>
      </c>
      <c r="F23" s="96">
        <f t="shared" si="6"/>
        <v>126928674.47</v>
      </c>
      <c r="G23" s="96">
        <f t="shared" si="6"/>
        <v>26345438.619999997</v>
      </c>
      <c r="H23" s="96">
        <f t="shared" si="3"/>
        <v>28015460.420000017</v>
      </c>
    </row>
    <row r="24" spans="1:8">
      <c r="A24" s="97" t="s">
        <v>456</v>
      </c>
      <c r="B24" s="98" t="s">
        <v>457</v>
      </c>
      <c r="C24" s="99">
        <v>1576000</v>
      </c>
      <c r="D24" s="99">
        <v>844409.76</v>
      </c>
      <c r="E24" s="99">
        <f t="shared" ref="E24:E32" si="7">C24+D24</f>
        <v>2420409.7599999998</v>
      </c>
      <c r="F24" s="99">
        <v>2256369.71</v>
      </c>
      <c r="G24" s="99">
        <v>264605.75</v>
      </c>
      <c r="H24" s="99">
        <f t="shared" si="3"/>
        <v>164040.04999999981</v>
      </c>
    </row>
    <row r="25" spans="1:8">
      <c r="A25" s="97" t="s">
        <v>458</v>
      </c>
      <c r="B25" s="98" t="s">
        <v>459</v>
      </c>
      <c r="C25" s="99">
        <v>2765280</v>
      </c>
      <c r="D25" s="99">
        <v>8441151.4100000001</v>
      </c>
      <c r="E25" s="99">
        <f t="shared" si="7"/>
        <v>11206431.41</v>
      </c>
      <c r="F25" s="99">
        <v>10342704.1</v>
      </c>
      <c r="G25" s="99">
        <v>4763504.17</v>
      </c>
      <c r="H25" s="99">
        <f t="shared" si="3"/>
        <v>863727.31000000052</v>
      </c>
    </row>
    <row r="26" spans="1:8">
      <c r="A26" s="97" t="s">
        <v>460</v>
      </c>
      <c r="B26" s="98" t="s">
        <v>461</v>
      </c>
      <c r="C26" s="99">
        <v>11137500</v>
      </c>
      <c r="D26" s="99">
        <v>16434118</v>
      </c>
      <c r="E26" s="99">
        <f t="shared" si="7"/>
        <v>27571618</v>
      </c>
      <c r="F26" s="99">
        <v>20325137.129999999</v>
      </c>
      <c r="G26" s="99">
        <v>7336815.0999999996</v>
      </c>
      <c r="H26" s="99">
        <f t="shared" si="3"/>
        <v>7246480.870000001</v>
      </c>
    </row>
    <row r="27" spans="1:8">
      <c r="A27" s="97" t="s">
        <v>462</v>
      </c>
      <c r="B27" s="98" t="s">
        <v>463</v>
      </c>
      <c r="C27" s="99">
        <v>2610000</v>
      </c>
      <c r="D27" s="99">
        <v>1573877.34</v>
      </c>
      <c r="E27" s="99">
        <f t="shared" si="7"/>
        <v>4183877.34</v>
      </c>
      <c r="F27" s="99">
        <v>4052768.83</v>
      </c>
      <c r="G27" s="99">
        <v>619374.92000000004</v>
      </c>
      <c r="H27" s="99">
        <f t="shared" si="3"/>
        <v>131108.50999999978</v>
      </c>
    </row>
    <row r="28" spans="1:8">
      <c r="A28" s="97" t="s">
        <v>464</v>
      </c>
      <c r="B28" s="98" t="s">
        <v>465</v>
      </c>
      <c r="C28" s="99">
        <v>16420836</v>
      </c>
      <c r="D28" s="99">
        <v>5794937.9699999997</v>
      </c>
      <c r="E28" s="99">
        <f t="shared" si="7"/>
        <v>22215773.969999999</v>
      </c>
      <c r="F28" s="99">
        <v>20628603.32</v>
      </c>
      <c r="G28" s="99">
        <v>1504348.47</v>
      </c>
      <c r="H28" s="99">
        <f t="shared" si="3"/>
        <v>1587170.6499999985</v>
      </c>
    </row>
    <row r="29" spans="1:8">
      <c r="A29" s="97" t="s">
        <v>466</v>
      </c>
      <c r="B29" s="98" t="s">
        <v>467</v>
      </c>
      <c r="C29" s="99">
        <v>10900000</v>
      </c>
      <c r="D29" s="99">
        <v>14526867.67</v>
      </c>
      <c r="E29" s="99">
        <f t="shared" si="7"/>
        <v>25426867.670000002</v>
      </c>
      <c r="F29" s="99">
        <v>22852410.879999999</v>
      </c>
      <c r="G29" s="99">
        <v>5957299.2000000002</v>
      </c>
      <c r="H29" s="99">
        <f t="shared" si="3"/>
        <v>2574456.7900000028</v>
      </c>
    </row>
    <row r="30" spans="1:8">
      <c r="A30" s="97" t="s">
        <v>468</v>
      </c>
      <c r="B30" s="98" t="s">
        <v>469</v>
      </c>
      <c r="C30" s="99">
        <v>600663.24</v>
      </c>
      <c r="D30" s="99">
        <v>-201759.31</v>
      </c>
      <c r="E30" s="99">
        <f t="shared" si="7"/>
        <v>398903.93</v>
      </c>
      <c r="F30" s="99">
        <v>218012.66</v>
      </c>
      <c r="G30" s="99">
        <v>161686.72</v>
      </c>
      <c r="H30" s="99">
        <f t="shared" si="3"/>
        <v>180891.27</v>
      </c>
    </row>
    <row r="31" spans="1:8">
      <c r="A31" s="97" t="s">
        <v>470</v>
      </c>
      <c r="B31" s="98" t="s">
        <v>471</v>
      </c>
      <c r="C31" s="99">
        <v>2181000</v>
      </c>
      <c r="D31" s="99">
        <v>11356776.16</v>
      </c>
      <c r="E31" s="99">
        <f t="shared" si="7"/>
        <v>13537776.16</v>
      </c>
      <c r="F31" s="99">
        <v>7326100.3399999999</v>
      </c>
      <c r="G31" s="99">
        <v>947792.99</v>
      </c>
      <c r="H31" s="99">
        <f t="shared" si="3"/>
        <v>6211675.8200000003</v>
      </c>
    </row>
    <row r="32" spans="1:8">
      <c r="A32" s="97" t="s">
        <v>472</v>
      </c>
      <c r="B32" s="98" t="s">
        <v>473</v>
      </c>
      <c r="C32" s="99">
        <v>97084173.230000004</v>
      </c>
      <c r="D32" s="99">
        <v>-49101696.579999998</v>
      </c>
      <c r="E32" s="99">
        <f t="shared" si="7"/>
        <v>47982476.650000006</v>
      </c>
      <c r="F32" s="99">
        <v>38926567.5</v>
      </c>
      <c r="G32" s="99">
        <v>4790011.3</v>
      </c>
      <c r="H32" s="99">
        <f t="shared" si="3"/>
        <v>9055909.150000006</v>
      </c>
    </row>
    <row r="33" spans="1:8">
      <c r="A33" s="148" t="s">
        <v>474</v>
      </c>
      <c r="B33" s="149"/>
      <c r="C33" s="96">
        <f>SUM(C34:C42)</f>
        <v>18076890</v>
      </c>
      <c r="D33" s="96">
        <f t="shared" ref="D33:G33" si="8">SUM(D34:D42)</f>
        <v>19876829.620000001</v>
      </c>
      <c r="E33" s="96">
        <f t="shared" si="8"/>
        <v>37953719.620000005</v>
      </c>
      <c r="F33" s="96">
        <f t="shared" si="8"/>
        <v>26867638.539999999</v>
      </c>
      <c r="G33" s="96">
        <f t="shared" si="8"/>
        <v>11565621.960000001</v>
      </c>
      <c r="H33" s="96">
        <f t="shared" si="3"/>
        <v>11086081.080000006</v>
      </c>
    </row>
    <row r="34" spans="1:8">
      <c r="A34" s="97" t="s">
        <v>475</v>
      </c>
      <c r="B34" s="98" t="s">
        <v>476</v>
      </c>
      <c r="C34" s="99"/>
      <c r="D34" s="99"/>
      <c r="E34" s="99">
        <f t="shared" ref="E34:E42" si="9">C34+D34</f>
        <v>0</v>
      </c>
      <c r="F34" s="99"/>
      <c r="G34" s="99"/>
      <c r="H34" s="99">
        <f t="shared" si="3"/>
        <v>0</v>
      </c>
    </row>
    <row r="35" spans="1:8">
      <c r="A35" s="97" t="s">
        <v>477</v>
      </c>
      <c r="B35" s="98" t="s">
        <v>478</v>
      </c>
      <c r="C35" s="99">
        <v>0</v>
      </c>
      <c r="D35" s="99">
        <v>7747500</v>
      </c>
      <c r="E35" s="99">
        <f t="shared" si="9"/>
        <v>7747500</v>
      </c>
      <c r="F35" s="99">
        <v>3967500</v>
      </c>
      <c r="G35" s="99">
        <v>3880000</v>
      </c>
      <c r="H35" s="99">
        <f t="shared" si="3"/>
        <v>3780000</v>
      </c>
    </row>
    <row r="36" spans="1:8">
      <c r="A36" s="97" t="s">
        <v>479</v>
      </c>
      <c r="B36" s="98" t="s">
        <v>480</v>
      </c>
      <c r="C36" s="99">
        <v>5000000</v>
      </c>
      <c r="D36" s="99">
        <v>-3618581.29</v>
      </c>
      <c r="E36" s="99">
        <f t="shared" si="9"/>
        <v>1381418.71</v>
      </c>
      <c r="F36" s="99">
        <v>378150</v>
      </c>
      <c r="G36" s="99">
        <v>0</v>
      </c>
      <c r="H36" s="99">
        <f t="shared" si="3"/>
        <v>1003268.71</v>
      </c>
    </row>
    <row r="37" spans="1:8">
      <c r="A37" s="97" t="s">
        <v>481</v>
      </c>
      <c r="B37" s="98" t="s">
        <v>482</v>
      </c>
      <c r="C37" s="99">
        <v>13076890</v>
      </c>
      <c r="D37" s="99">
        <v>15747910.91</v>
      </c>
      <c r="E37" s="99">
        <f t="shared" si="9"/>
        <v>28824800.91</v>
      </c>
      <c r="F37" s="99">
        <v>22521988.539999999</v>
      </c>
      <c r="G37" s="99">
        <v>7685621.96</v>
      </c>
      <c r="H37" s="99">
        <f t="shared" si="3"/>
        <v>6302812.370000001</v>
      </c>
    </row>
    <row r="38" spans="1:8">
      <c r="A38" s="97" t="s">
        <v>483</v>
      </c>
      <c r="B38" s="98" t="s">
        <v>484</v>
      </c>
      <c r="C38" s="99"/>
      <c r="D38" s="99"/>
      <c r="E38" s="99">
        <f t="shared" si="9"/>
        <v>0</v>
      </c>
      <c r="F38" s="99"/>
      <c r="G38" s="99"/>
      <c r="H38" s="99">
        <f t="shared" si="3"/>
        <v>0</v>
      </c>
    </row>
    <row r="39" spans="1:8">
      <c r="A39" s="97" t="s">
        <v>485</v>
      </c>
      <c r="B39" s="98" t="s">
        <v>486</v>
      </c>
      <c r="C39" s="99"/>
      <c r="D39" s="99"/>
      <c r="E39" s="99">
        <f t="shared" si="9"/>
        <v>0</v>
      </c>
      <c r="F39" s="99"/>
      <c r="G39" s="99"/>
      <c r="H39" s="99">
        <f t="shared" si="3"/>
        <v>0</v>
      </c>
    </row>
    <row r="40" spans="1:8">
      <c r="A40" s="100"/>
      <c r="B40" s="98" t="s">
        <v>487</v>
      </c>
      <c r="C40" s="99"/>
      <c r="D40" s="99"/>
      <c r="E40" s="99">
        <f t="shared" si="9"/>
        <v>0</v>
      </c>
      <c r="F40" s="99"/>
      <c r="G40" s="99"/>
      <c r="H40" s="99">
        <f t="shared" si="3"/>
        <v>0</v>
      </c>
    </row>
    <row r="41" spans="1:8">
      <c r="A41" s="100"/>
      <c r="B41" s="98" t="s">
        <v>488</v>
      </c>
      <c r="C41" s="99"/>
      <c r="D41" s="99"/>
      <c r="E41" s="99">
        <f t="shared" si="9"/>
        <v>0</v>
      </c>
      <c r="F41" s="99"/>
      <c r="G41" s="99"/>
      <c r="H41" s="99">
        <f t="shared" si="3"/>
        <v>0</v>
      </c>
    </row>
    <row r="42" spans="1:8">
      <c r="A42" s="97" t="s">
        <v>489</v>
      </c>
      <c r="B42" s="98" t="s">
        <v>490</v>
      </c>
      <c r="C42" s="99"/>
      <c r="D42" s="99"/>
      <c r="E42" s="99">
        <f t="shared" si="9"/>
        <v>0</v>
      </c>
      <c r="F42" s="99"/>
      <c r="G42" s="99"/>
      <c r="H42" s="99">
        <f t="shared" si="3"/>
        <v>0</v>
      </c>
    </row>
    <row r="43" spans="1:8">
      <c r="A43" s="148" t="s">
        <v>491</v>
      </c>
      <c r="B43" s="149"/>
      <c r="C43" s="96">
        <f>SUM(C44:C52)</f>
        <v>7780900</v>
      </c>
      <c r="D43" s="96">
        <f t="shared" ref="D43:G43" si="10">SUM(D44:D52)</f>
        <v>29111359.429999996</v>
      </c>
      <c r="E43" s="96">
        <f t="shared" si="10"/>
        <v>36892259.43</v>
      </c>
      <c r="F43" s="96">
        <f t="shared" si="10"/>
        <v>34460680.539999999</v>
      </c>
      <c r="G43" s="96">
        <f t="shared" si="10"/>
        <v>30468055.32</v>
      </c>
      <c r="H43" s="96">
        <f t="shared" si="3"/>
        <v>2431578.8900000006</v>
      </c>
    </row>
    <row r="44" spans="1:8">
      <c r="A44" s="97" t="s">
        <v>492</v>
      </c>
      <c r="B44" s="98" t="s">
        <v>493</v>
      </c>
      <c r="C44" s="99">
        <v>1973400</v>
      </c>
      <c r="D44" s="99">
        <v>-88310</v>
      </c>
      <c r="E44" s="99">
        <f t="shared" ref="E44:E52" si="11">C44+D44</f>
        <v>1885090</v>
      </c>
      <c r="F44" s="99">
        <v>1211117.26</v>
      </c>
      <c r="G44" s="99">
        <v>0</v>
      </c>
      <c r="H44" s="99">
        <f t="shared" si="3"/>
        <v>673972.74</v>
      </c>
    </row>
    <row r="45" spans="1:8">
      <c r="A45" s="97" t="s">
        <v>494</v>
      </c>
      <c r="B45" s="98" t="s">
        <v>495</v>
      </c>
      <c r="C45" s="99">
        <v>35000</v>
      </c>
      <c r="D45" s="99">
        <v>44196.6</v>
      </c>
      <c r="E45" s="99">
        <f t="shared" si="11"/>
        <v>79196.600000000006</v>
      </c>
      <c r="F45" s="99">
        <v>44196.6</v>
      </c>
      <c r="G45" s="99">
        <v>0</v>
      </c>
      <c r="H45" s="99">
        <f t="shared" si="3"/>
        <v>35000.000000000007</v>
      </c>
    </row>
    <row r="46" spans="1:8">
      <c r="A46" s="97" t="s">
        <v>496</v>
      </c>
      <c r="B46" s="98" t="s">
        <v>497</v>
      </c>
      <c r="C46" s="99"/>
      <c r="D46" s="99"/>
      <c r="E46" s="99">
        <f t="shared" si="11"/>
        <v>0</v>
      </c>
      <c r="F46" s="99"/>
      <c r="G46" s="99"/>
      <c r="H46" s="99">
        <f t="shared" si="3"/>
        <v>0</v>
      </c>
    </row>
    <row r="47" spans="1:8">
      <c r="A47" s="97" t="s">
        <v>498</v>
      </c>
      <c r="B47" s="98" t="s">
        <v>499</v>
      </c>
      <c r="C47" s="99">
        <v>2400000</v>
      </c>
      <c r="D47" s="99">
        <v>885233.32</v>
      </c>
      <c r="E47" s="99">
        <f t="shared" si="11"/>
        <v>3285233.32</v>
      </c>
      <c r="F47" s="99">
        <v>3285233.32</v>
      </c>
      <c r="G47" s="99">
        <v>2770233.32</v>
      </c>
      <c r="H47" s="99">
        <f t="shared" si="3"/>
        <v>0</v>
      </c>
    </row>
    <row r="48" spans="1:8">
      <c r="A48" s="97" t="s">
        <v>500</v>
      </c>
      <c r="B48" s="98" t="s">
        <v>501</v>
      </c>
      <c r="C48" s="99"/>
      <c r="D48" s="99"/>
      <c r="E48" s="99">
        <f t="shared" si="11"/>
        <v>0</v>
      </c>
      <c r="F48" s="99"/>
      <c r="G48" s="99"/>
      <c r="H48" s="99">
        <f t="shared" si="3"/>
        <v>0</v>
      </c>
    </row>
    <row r="49" spans="1:8">
      <c r="A49" s="97" t="s">
        <v>502</v>
      </c>
      <c r="B49" s="98" t="s">
        <v>503</v>
      </c>
      <c r="C49" s="99">
        <v>422500</v>
      </c>
      <c r="D49" s="99">
        <v>1039634.14</v>
      </c>
      <c r="E49" s="99">
        <f t="shared" si="11"/>
        <v>1462134.1400000001</v>
      </c>
      <c r="F49" s="99">
        <v>604111.35999999999</v>
      </c>
      <c r="G49" s="99">
        <v>0</v>
      </c>
      <c r="H49" s="99">
        <f t="shared" si="3"/>
        <v>858022.78000000014</v>
      </c>
    </row>
    <row r="50" spans="1:8">
      <c r="A50" s="97" t="s">
        <v>504</v>
      </c>
      <c r="B50" s="98" t="s">
        <v>505</v>
      </c>
      <c r="C50" s="99"/>
      <c r="D50" s="99"/>
      <c r="E50" s="99">
        <f t="shared" si="11"/>
        <v>0</v>
      </c>
      <c r="F50" s="99"/>
      <c r="G50" s="99"/>
      <c r="H50" s="99">
        <f t="shared" si="3"/>
        <v>0</v>
      </c>
    </row>
    <row r="51" spans="1:8">
      <c r="A51" s="97" t="s">
        <v>506</v>
      </c>
      <c r="B51" s="98" t="s">
        <v>507</v>
      </c>
      <c r="C51" s="99">
        <v>2000000</v>
      </c>
      <c r="D51" s="99">
        <v>25941780.399999999</v>
      </c>
      <c r="E51" s="99">
        <f t="shared" si="11"/>
        <v>27941780.399999999</v>
      </c>
      <c r="F51" s="99">
        <v>27199022</v>
      </c>
      <c r="G51" s="99">
        <v>27199022</v>
      </c>
      <c r="H51" s="99">
        <f t="shared" si="3"/>
        <v>742758.39999999851</v>
      </c>
    </row>
    <row r="52" spans="1:8">
      <c r="A52" s="97" t="s">
        <v>508</v>
      </c>
      <c r="B52" s="98" t="s">
        <v>509</v>
      </c>
      <c r="C52" s="99">
        <v>950000</v>
      </c>
      <c r="D52" s="99">
        <v>1288824.97</v>
      </c>
      <c r="E52" s="99">
        <f t="shared" si="11"/>
        <v>2238824.9699999997</v>
      </c>
      <c r="F52" s="99">
        <v>2117000</v>
      </c>
      <c r="G52" s="99">
        <v>498800</v>
      </c>
      <c r="H52" s="99">
        <f t="shared" si="3"/>
        <v>121824.96999999974</v>
      </c>
    </row>
    <row r="53" spans="1:8">
      <c r="A53" s="148" t="s">
        <v>510</v>
      </c>
      <c r="B53" s="149"/>
      <c r="C53" s="96">
        <f>SUM(C54:C56)</f>
        <v>0</v>
      </c>
      <c r="D53" s="96">
        <f t="shared" ref="D53:G53" si="12">SUM(D54:D56)</f>
        <v>227155940.72999999</v>
      </c>
      <c r="E53" s="96">
        <f t="shared" si="12"/>
        <v>227155940.72999999</v>
      </c>
      <c r="F53" s="96">
        <f t="shared" si="12"/>
        <v>211863894.13</v>
      </c>
      <c r="G53" s="96">
        <f t="shared" si="12"/>
        <v>174429589.03</v>
      </c>
      <c r="H53" s="96">
        <f t="shared" si="3"/>
        <v>15292046.599999994</v>
      </c>
    </row>
    <row r="54" spans="1:8">
      <c r="A54" s="97" t="s">
        <v>511</v>
      </c>
      <c r="B54" s="98" t="s">
        <v>512</v>
      </c>
      <c r="C54" s="99">
        <v>0</v>
      </c>
      <c r="D54" s="99">
        <v>227155940.72999999</v>
      </c>
      <c r="E54" s="99">
        <f t="shared" ref="E54:E56" si="13">C54+D54</f>
        <v>227155940.72999999</v>
      </c>
      <c r="F54" s="99">
        <v>211863894.13</v>
      </c>
      <c r="G54" s="99">
        <v>174429589.03</v>
      </c>
      <c r="H54" s="99">
        <f t="shared" si="3"/>
        <v>15292046.599999994</v>
      </c>
    </row>
    <row r="55" spans="1:8">
      <c r="A55" s="97" t="s">
        <v>513</v>
      </c>
      <c r="B55" s="98" t="s">
        <v>514</v>
      </c>
      <c r="C55" s="99">
        <v>0</v>
      </c>
      <c r="D55" s="99">
        <v>0</v>
      </c>
      <c r="E55" s="99">
        <f t="shared" si="13"/>
        <v>0</v>
      </c>
      <c r="F55" s="99">
        <v>0</v>
      </c>
      <c r="G55" s="99">
        <v>0</v>
      </c>
      <c r="H55" s="99">
        <f t="shared" si="3"/>
        <v>0</v>
      </c>
    </row>
    <row r="56" spans="1:8">
      <c r="A56" s="97" t="s">
        <v>515</v>
      </c>
      <c r="B56" s="98" t="s">
        <v>516</v>
      </c>
      <c r="C56" s="99"/>
      <c r="D56" s="99"/>
      <c r="E56" s="99">
        <f t="shared" si="13"/>
        <v>0</v>
      </c>
      <c r="F56" s="99"/>
      <c r="G56" s="99"/>
      <c r="H56" s="99">
        <f t="shared" si="3"/>
        <v>0</v>
      </c>
    </row>
    <row r="57" spans="1:8">
      <c r="A57" s="148" t="s">
        <v>517</v>
      </c>
      <c r="B57" s="149"/>
      <c r="C57" s="96">
        <f>SUM(C58:C65)</f>
        <v>4000000</v>
      </c>
      <c r="D57" s="96">
        <f t="shared" ref="D57:G57" si="14">SUM(D58:D65)</f>
        <v>-3952079.86</v>
      </c>
      <c r="E57" s="96">
        <f t="shared" si="14"/>
        <v>47920.14000000013</v>
      </c>
      <c r="F57" s="96">
        <f t="shared" si="14"/>
        <v>0</v>
      </c>
      <c r="G57" s="96">
        <f t="shared" si="14"/>
        <v>0</v>
      </c>
      <c r="H57" s="96">
        <f t="shared" si="3"/>
        <v>47920.14000000013</v>
      </c>
    </row>
    <row r="58" spans="1:8">
      <c r="A58" s="97" t="s">
        <v>518</v>
      </c>
      <c r="B58" s="98" t="s">
        <v>519</v>
      </c>
      <c r="C58" s="99"/>
      <c r="D58" s="99"/>
      <c r="E58" s="99">
        <f t="shared" ref="E58:E65" si="15">C58+D58</f>
        <v>0</v>
      </c>
      <c r="F58" s="99"/>
      <c r="G58" s="99"/>
      <c r="H58" s="99">
        <f t="shared" si="3"/>
        <v>0</v>
      </c>
    </row>
    <row r="59" spans="1:8">
      <c r="A59" s="97" t="s">
        <v>520</v>
      </c>
      <c r="B59" s="98" t="s">
        <v>521</v>
      </c>
      <c r="C59" s="99"/>
      <c r="D59" s="99"/>
      <c r="E59" s="99">
        <f t="shared" si="15"/>
        <v>0</v>
      </c>
      <c r="F59" s="99"/>
      <c r="G59" s="99"/>
      <c r="H59" s="99">
        <f t="shared" si="3"/>
        <v>0</v>
      </c>
    </row>
    <row r="60" spans="1:8">
      <c r="A60" s="97" t="s">
        <v>522</v>
      </c>
      <c r="B60" s="98" t="s">
        <v>523</v>
      </c>
      <c r="C60" s="99"/>
      <c r="D60" s="99"/>
      <c r="E60" s="99">
        <f t="shared" si="15"/>
        <v>0</v>
      </c>
      <c r="F60" s="99"/>
      <c r="G60" s="99"/>
      <c r="H60" s="99">
        <f t="shared" si="3"/>
        <v>0</v>
      </c>
    </row>
    <row r="61" spans="1:8">
      <c r="A61" s="97" t="s">
        <v>524</v>
      </c>
      <c r="B61" s="98" t="s">
        <v>525</v>
      </c>
      <c r="C61" s="99"/>
      <c r="D61" s="99"/>
      <c r="E61" s="99">
        <f t="shared" si="15"/>
        <v>0</v>
      </c>
      <c r="F61" s="99"/>
      <c r="G61" s="99"/>
      <c r="H61" s="99">
        <f t="shared" si="3"/>
        <v>0</v>
      </c>
    </row>
    <row r="62" spans="1:8">
      <c r="A62" s="97" t="s">
        <v>526</v>
      </c>
      <c r="B62" s="98" t="s">
        <v>527</v>
      </c>
      <c r="C62" s="99"/>
      <c r="D62" s="99"/>
      <c r="E62" s="99">
        <f t="shared" si="15"/>
        <v>0</v>
      </c>
      <c r="F62" s="99"/>
      <c r="G62" s="99"/>
      <c r="H62" s="99">
        <f t="shared" si="3"/>
        <v>0</v>
      </c>
    </row>
    <row r="63" spans="1:8">
      <c r="A63" s="97" t="s">
        <v>528</v>
      </c>
      <c r="B63" s="98" t="s">
        <v>529</v>
      </c>
      <c r="C63" s="99"/>
      <c r="D63" s="99"/>
      <c r="E63" s="99">
        <f t="shared" si="15"/>
        <v>0</v>
      </c>
      <c r="F63" s="99"/>
      <c r="G63" s="99"/>
      <c r="H63" s="99">
        <f t="shared" si="3"/>
        <v>0</v>
      </c>
    </row>
    <row r="64" spans="1:8">
      <c r="A64" s="97"/>
      <c r="B64" s="98" t="s">
        <v>530</v>
      </c>
      <c r="C64" s="99"/>
      <c r="D64" s="99"/>
      <c r="E64" s="99">
        <f t="shared" si="15"/>
        <v>0</v>
      </c>
      <c r="F64" s="99"/>
      <c r="G64" s="99"/>
      <c r="H64" s="99">
        <f t="shared" si="3"/>
        <v>0</v>
      </c>
    </row>
    <row r="65" spans="1:8">
      <c r="A65" s="97" t="s">
        <v>531</v>
      </c>
      <c r="B65" s="98" t="s">
        <v>532</v>
      </c>
      <c r="C65" s="99">
        <v>4000000</v>
      </c>
      <c r="D65" s="99">
        <v>-3952079.86</v>
      </c>
      <c r="E65" s="99">
        <f t="shared" si="15"/>
        <v>47920.14000000013</v>
      </c>
      <c r="F65" s="99">
        <v>0</v>
      </c>
      <c r="G65" s="99">
        <v>0</v>
      </c>
      <c r="H65" s="99">
        <f t="shared" si="3"/>
        <v>47920.14000000013</v>
      </c>
    </row>
    <row r="66" spans="1:8">
      <c r="A66" s="148" t="s">
        <v>533</v>
      </c>
      <c r="B66" s="149"/>
      <c r="C66" s="96">
        <f>SUM(C67:C69)</f>
        <v>0</v>
      </c>
      <c r="D66" s="96">
        <f t="shared" ref="D66:G66" si="16">SUM(D67:D69)</f>
        <v>27237745.039999999</v>
      </c>
      <c r="E66" s="96">
        <f t="shared" si="16"/>
        <v>27237745.039999999</v>
      </c>
      <c r="F66" s="96">
        <f t="shared" si="16"/>
        <v>27237745.039999999</v>
      </c>
      <c r="G66" s="96">
        <f t="shared" si="16"/>
        <v>27237745.039999999</v>
      </c>
      <c r="H66" s="96">
        <f t="shared" si="3"/>
        <v>0</v>
      </c>
    </row>
    <row r="67" spans="1:8">
      <c r="A67" s="97" t="s">
        <v>534</v>
      </c>
      <c r="B67" s="98" t="s">
        <v>535</v>
      </c>
      <c r="C67" s="99"/>
      <c r="D67" s="99"/>
      <c r="E67" s="99">
        <f t="shared" ref="E67:E69" si="17">C67+D67</f>
        <v>0</v>
      </c>
      <c r="F67" s="99"/>
      <c r="G67" s="99"/>
      <c r="H67" s="99">
        <f t="shared" si="3"/>
        <v>0</v>
      </c>
    </row>
    <row r="68" spans="1:8">
      <c r="A68" s="97" t="s">
        <v>536</v>
      </c>
      <c r="B68" s="98" t="s">
        <v>537</v>
      </c>
      <c r="C68" s="99"/>
      <c r="D68" s="99"/>
      <c r="E68" s="99">
        <f t="shared" si="17"/>
        <v>0</v>
      </c>
      <c r="F68" s="99"/>
      <c r="G68" s="99"/>
      <c r="H68" s="99">
        <f t="shared" si="3"/>
        <v>0</v>
      </c>
    </row>
    <row r="69" spans="1:8">
      <c r="A69" s="97" t="s">
        <v>538</v>
      </c>
      <c r="B69" s="98" t="s">
        <v>539</v>
      </c>
      <c r="C69" s="99">
        <v>0</v>
      </c>
      <c r="D69" s="99">
        <v>27237745.039999999</v>
      </c>
      <c r="E69" s="99">
        <f t="shared" si="17"/>
        <v>27237745.039999999</v>
      </c>
      <c r="F69" s="99">
        <v>27237745.039999999</v>
      </c>
      <c r="G69" s="99">
        <v>27237745.039999999</v>
      </c>
      <c r="H69" s="99">
        <f t="shared" si="3"/>
        <v>0</v>
      </c>
    </row>
    <row r="70" spans="1:8">
      <c r="A70" s="148" t="s">
        <v>540</v>
      </c>
      <c r="B70" s="149"/>
      <c r="C70" s="96">
        <f>SUM(C71:C77)</f>
        <v>0</v>
      </c>
      <c r="D70" s="96">
        <f t="shared" ref="D70:G70" si="18">SUM(D71:D77)</f>
        <v>10834204.199999999</v>
      </c>
      <c r="E70" s="96">
        <f t="shared" si="18"/>
        <v>10834204.199999999</v>
      </c>
      <c r="F70" s="96">
        <f t="shared" si="18"/>
        <v>10430656.9</v>
      </c>
      <c r="G70" s="96">
        <f t="shared" si="18"/>
        <v>10430656.9</v>
      </c>
      <c r="H70" s="96">
        <f t="shared" si="3"/>
        <v>403547.29999999888</v>
      </c>
    </row>
    <row r="71" spans="1:8">
      <c r="A71" s="97" t="s">
        <v>541</v>
      </c>
      <c r="B71" s="98" t="s">
        <v>542</v>
      </c>
      <c r="C71" s="99">
        <v>0</v>
      </c>
      <c r="D71" s="99">
        <v>4849916.28</v>
      </c>
      <c r="E71" s="99">
        <f t="shared" ref="E71:E77" si="19">C71+D71</f>
        <v>4849916.28</v>
      </c>
      <c r="F71" s="99">
        <v>4650077.54</v>
      </c>
      <c r="G71" s="99">
        <v>4650077.54</v>
      </c>
      <c r="H71" s="99">
        <f t="shared" ref="H71:H77" si="20">E71-F71</f>
        <v>199838.74000000022</v>
      </c>
    </row>
    <row r="72" spans="1:8">
      <c r="A72" s="97" t="s">
        <v>543</v>
      </c>
      <c r="B72" s="98" t="s">
        <v>544</v>
      </c>
      <c r="C72" s="99">
        <v>0</v>
      </c>
      <c r="D72" s="99">
        <v>5984287.9199999999</v>
      </c>
      <c r="E72" s="99">
        <f t="shared" si="19"/>
        <v>5984287.9199999999</v>
      </c>
      <c r="F72" s="99">
        <v>5780579.3600000003</v>
      </c>
      <c r="G72" s="99">
        <v>5780579.3600000003</v>
      </c>
      <c r="H72" s="99">
        <f t="shared" si="20"/>
        <v>203708.55999999959</v>
      </c>
    </row>
    <row r="73" spans="1:8">
      <c r="A73" s="97" t="s">
        <v>545</v>
      </c>
      <c r="B73" s="98" t="s">
        <v>546</v>
      </c>
      <c r="C73" s="99"/>
      <c r="D73" s="99"/>
      <c r="E73" s="99">
        <f t="shared" si="19"/>
        <v>0</v>
      </c>
      <c r="F73" s="99"/>
      <c r="G73" s="99"/>
      <c r="H73" s="99">
        <f t="shared" si="20"/>
        <v>0</v>
      </c>
    </row>
    <row r="74" spans="1:8">
      <c r="A74" s="97" t="s">
        <v>547</v>
      </c>
      <c r="B74" s="98" t="s">
        <v>548</v>
      </c>
      <c r="C74" s="99"/>
      <c r="D74" s="99"/>
      <c r="E74" s="99">
        <f t="shared" si="19"/>
        <v>0</v>
      </c>
      <c r="F74" s="99"/>
      <c r="G74" s="99"/>
      <c r="H74" s="99">
        <f t="shared" si="20"/>
        <v>0</v>
      </c>
    </row>
    <row r="75" spans="1:8">
      <c r="A75" s="97" t="s">
        <v>549</v>
      </c>
      <c r="B75" s="98" t="s">
        <v>550</v>
      </c>
      <c r="C75" s="99"/>
      <c r="D75" s="99"/>
      <c r="E75" s="99">
        <f t="shared" si="19"/>
        <v>0</v>
      </c>
      <c r="F75" s="99"/>
      <c r="G75" s="99"/>
      <c r="H75" s="99">
        <f t="shared" si="20"/>
        <v>0</v>
      </c>
    </row>
    <row r="76" spans="1:8">
      <c r="A76" s="97" t="s">
        <v>551</v>
      </c>
      <c r="B76" s="98" t="s">
        <v>552</v>
      </c>
      <c r="C76" s="99"/>
      <c r="D76" s="99"/>
      <c r="E76" s="99">
        <f t="shared" si="19"/>
        <v>0</v>
      </c>
      <c r="F76" s="99"/>
      <c r="G76" s="99"/>
      <c r="H76" s="99">
        <f t="shared" si="20"/>
        <v>0</v>
      </c>
    </row>
    <row r="77" spans="1:8">
      <c r="A77" s="97" t="s">
        <v>553</v>
      </c>
      <c r="B77" s="98" t="s">
        <v>554</v>
      </c>
      <c r="C77" s="99"/>
      <c r="D77" s="99"/>
      <c r="E77" s="99">
        <f t="shared" si="19"/>
        <v>0</v>
      </c>
      <c r="F77" s="99"/>
      <c r="G77" s="99"/>
      <c r="H77" s="99">
        <f t="shared" si="20"/>
        <v>0</v>
      </c>
    </row>
    <row r="78" spans="1:8" ht="5.0999999999999996" customHeight="1">
      <c r="A78" s="101"/>
      <c r="B78" s="84"/>
      <c r="C78" s="7"/>
      <c r="D78" s="7"/>
      <c r="E78" s="7"/>
      <c r="F78" s="7"/>
      <c r="G78" s="7"/>
      <c r="H78" s="7"/>
    </row>
    <row r="79" spans="1:8">
      <c r="A79" s="150" t="s">
        <v>555</v>
      </c>
      <c r="B79" s="151"/>
      <c r="C79" s="7">
        <f>C80+C88+C98+C108+C118+C128+C132+C141+C145</f>
        <v>235457965.04999998</v>
      </c>
      <c r="D79" s="7">
        <f t="shared" ref="D79:H79" si="21">D80+D88+D98+D108+D118+D128+D132+D141+D145</f>
        <v>222264833.09</v>
      </c>
      <c r="E79" s="7">
        <f t="shared" si="21"/>
        <v>457722798.13999999</v>
      </c>
      <c r="F79" s="7">
        <f t="shared" si="21"/>
        <v>347605831</v>
      </c>
      <c r="G79" s="7">
        <f t="shared" si="21"/>
        <v>228361402.30000001</v>
      </c>
      <c r="H79" s="7">
        <f t="shared" si="21"/>
        <v>110116967.14000005</v>
      </c>
    </row>
    <row r="80" spans="1:8">
      <c r="A80" s="146" t="s">
        <v>421</v>
      </c>
      <c r="B80" s="147"/>
      <c r="C80" s="7">
        <f>SUM(C81:C87)</f>
        <v>0</v>
      </c>
      <c r="D80" s="7">
        <f t="shared" ref="D80:H80" si="22">SUM(D81:D87)</f>
        <v>17392149.580000002</v>
      </c>
      <c r="E80" s="7">
        <f t="shared" si="22"/>
        <v>17392149.580000002</v>
      </c>
      <c r="F80" s="7">
        <f t="shared" si="22"/>
        <v>16743592.690000001</v>
      </c>
      <c r="G80" s="7">
        <f t="shared" si="22"/>
        <v>16110108.479999999</v>
      </c>
      <c r="H80" s="7">
        <f t="shared" si="22"/>
        <v>648556.89</v>
      </c>
    </row>
    <row r="81" spans="1:8">
      <c r="A81" s="97" t="s">
        <v>556</v>
      </c>
      <c r="B81" s="83" t="s">
        <v>423</v>
      </c>
      <c r="C81" s="9">
        <v>0</v>
      </c>
      <c r="D81" s="9">
        <v>10531356.460000001</v>
      </c>
      <c r="E81" s="99">
        <f t="shared" ref="E81:E87" si="23">C81+D81</f>
        <v>10531356.460000001</v>
      </c>
      <c r="F81" s="9">
        <v>10531356.460000001</v>
      </c>
      <c r="G81" s="9">
        <v>9905111.7899999991</v>
      </c>
      <c r="H81" s="9">
        <f t="shared" ref="H81:H144" si="24">E81-F81</f>
        <v>0</v>
      </c>
    </row>
    <row r="82" spans="1:8">
      <c r="A82" s="97" t="s">
        <v>557</v>
      </c>
      <c r="B82" s="83" t="s">
        <v>425</v>
      </c>
      <c r="C82" s="9">
        <v>0</v>
      </c>
      <c r="D82" s="9">
        <v>122096.28</v>
      </c>
      <c r="E82" s="99">
        <f t="shared" si="23"/>
        <v>122096.28</v>
      </c>
      <c r="F82" s="9">
        <v>122096.28</v>
      </c>
      <c r="G82" s="9">
        <v>122096.28</v>
      </c>
      <c r="H82" s="9">
        <f t="shared" si="24"/>
        <v>0</v>
      </c>
    </row>
    <row r="83" spans="1:8">
      <c r="A83" s="97" t="s">
        <v>558</v>
      </c>
      <c r="B83" s="83" t="s">
        <v>427</v>
      </c>
      <c r="C83" s="9">
        <v>0</v>
      </c>
      <c r="D83" s="9">
        <v>847633.89</v>
      </c>
      <c r="E83" s="99">
        <f t="shared" si="23"/>
        <v>847633.89</v>
      </c>
      <c r="F83" s="9">
        <v>199123.21</v>
      </c>
      <c r="G83" s="9">
        <v>211252.3</v>
      </c>
      <c r="H83" s="9">
        <f t="shared" si="24"/>
        <v>648510.68000000005</v>
      </c>
    </row>
    <row r="84" spans="1:8">
      <c r="A84" s="97" t="s">
        <v>559</v>
      </c>
      <c r="B84" s="83" t="s">
        <v>429</v>
      </c>
      <c r="C84" s="9">
        <v>0</v>
      </c>
      <c r="D84" s="9">
        <v>4889226.74</v>
      </c>
      <c r="E84" s="99">
        <f t="shared" si="23"/>
        <v>4889226.74</v>
      </c>
      <c r="F84" s="9">
        <v>4889226.74</v>
      </c>
      <c r="G84" s="9">
        <v>4889226.74</v>
      </c>
      <c r="H84" s="9">
        <f t="shared" si="24"/>
        <v>0</v>
      </c>
    </row>
    <row r="85" spans="1:8">
      <c r="A85" s="97" t="s">
        <v>560</v>
      </c>
      <c r="B85" s="83" t="s">
        <v>431</v>
      </c>
      <c r="C85" s="9">
        <v>0</v>
      </c>
      <c r="D85" s="9">
        <v>1001836.21</v>
      </c>
      <c r="E85" s="99">
        <f t="shared" si="23"/>
        <v>1001836.21</v>
      </c>
      <c r="F85" s="9">
        <v>1001790</v>
      </c>
      <c r="G85" s="9">
        <v>982421.37</v>
      </c>
      <c r="H85" s="9">
        <f t="shared" si="24"/>
        <v>46.209999999962747</v>
      </c>
    </row>
    <row r="86" spans="1:8">
      <c r="A86" s="97" t="s">
        <v>561</v>
      </c>
      <c r="B86" s="83" t="s">
        <v>433</v>
      </c>
      <c r="C86" s="9"/>
      <c r="D86" s="9"/>
      <c r="E86" s="99">
        <f t="shared" si="23"/>
        <v>0</v>
      </c>
      <c r="F86" s="9"/>
      <c r="G86" s="9"/>
      <c r="H86" s="9">
        <f t="shared" si="24"/>
        <v>0</v>
      </c>
    </row>
    <row r="87" spans="1:8">
      <c r="A87" s="97" t="s">
        <v>562</v>
      </c>
      <c r="B87" s="83" t="s">
        <v>435</v>
      </c>
      <c r="C87" s="9"/>
      <c r="D87" s="9"/>
      <c r="E87" s="99">
        <f t="shared" si="23"/>
        <v>0</v>
      </c>
      <c r="F87" s="9"/>
      <c r="G87" s="9"/>
      <c r="H87" s="9">
        <f t="shared" si="24"/>
        <v>0</v>
      </c>
    </row>
    <row r="88" spans="1:8">
      <c r="A88" s="146" t="s">
        <v>436</v>
      </c>
      <c r="B88" s="147"/>
      <c r="C88" s="7">
        <f>SUM(C89:C97)</f>
        <v>23500000</v>
      </c>
      <c r="D88" s="7">
        <f t="shared" ref="D88:G88" si="25">SUM(D89:D97)</f>
        <v>-2370800.42</v>
      </c>
      <c r="E88" s="7">
        <f t="shared" si="25"/>
        <v>21129199.580000002</v>
      </c>
      <c r="F88" s="7">
        <f t="shared" si="25"/>
        <v>20494262.57</v>
      </c>
      <c r="G88" s="7">
        <f t="shared" si="25"/>
        <v>1966169.8599999999</v>
      </c>
      <c r="H88" s="7">
        <f t="shared" si="24"/>
        <v>634937.01000000164</v>
      </c>
    </row>
    <row r="89" spans="1:8">
      <c r="A89" s="97" t="s">
        <v>563</v>
      </c>
      <c r="B89" s="83" t="s">
        <v>438</v>
      </c>
      <c r="C89" s="9">
        <v>0</v>
      </c>
      <c r="D89" s="9">
        <v>896629.91</v>
      </c>
      <c r="E89" s="99">
        <f t="shared" ref="E89:E97" si="26">C89+D89</f>
        <v>896629.91</v>
      </c>
      <c r="F89" s="9">
        <v>586963.87</v>
      </c>
      <c r="G89" s="9">
        <v>131079.65</v>
      </c>
      <c r="H89" s="9">
        <f t="shared" si="24"/>
        <v>309666.04000000004</v>
      </c>
    </row>
    <row r="90" spans="1:8">
      <c r="A90" s="97" t="s">
        <v>564</v>
      </c>
      <c r="B90" s="83" t="s">
        <v>440</v>
      </c>
      <c r="C90" s="9">
        <v>0</v>
      </c>
      <c r="D90" s="9">
        <v>254839.67999999999</v>
      </c>
      <c r="E90" s="99">
        <f t="shared" si="26"/>
        <v>254839.67999999999</v>
      </c>
      <c r="F90" s="9">
        <v>111599.67999999999</v>
      </c>
      <c r="G90" s="9">
        <v>42129.77</v>
      </c>
      <c r="H90" s="9">
        <f t="shared" si="24"/>
        <v>143240</v>
      </c>
    </row>
    <row r="91" spans="1:8">
      <c r="A91" s="97" t="s">
        <v>565</v>
      </c>
      <c r="B91" s="83" t="s">
        <v>442</v>
      </c>
      <c r="C91" s="9"/>
      <c r="D91" s="9"/>
      <c r="E91" s="99">
        <f t="shared" si="26"/>
        <v>0</v>
      </c>
      <c r="F91" s="9"/>
      <c r="G91" s="9"/>
      <c r="H91" s="9">
        <f t="shared" si="24"/>
        <v>0</v>
      </c>
    </row>
    <row r="92" spans="1:8">
      <c r="A92" s="97" t="s">
        <v>566</v>
      </c>
      <c r="B92" s="83" t="s">
        <v>444</v>
      </c>
      <c r="C92" s="9">
        <v>6000000</v>
      </c>
      <c r="D92" s="9">
        <v>-1381475.03</v>
      </c>
      <c r="E92" s="99">
        <f t="shared" si="26"/>
        <v>4618524.97</v>
      </c>
      <c r="F92" s="9">
        <v>4512006.99</v>
      </c>
      <c r="G92" s="9">
        <v>88060.52</v>
      </c>
      <c r="H92" s="9">
        <f t="shared" si="24"/>
        <v>106517.97999999952</v>
      </c>
    </row>
    <row r="93" spans="1:8">
      <c r="A93" s="97" t="s">
        <v>567</v>
      </c>
      <c r="B93" s="83" t="s">
        <v>446</v>
      </c>
      <c r="C93" s="9">
        <v>0</v>
      </c>
      <c r="D93" s="9">
        <v>136660.60999999999</v>
      </c>
      <c r="E93" s="99">
        <f t="shared" si="26"/>
        <v>136660.60999999999</v>
      </c>
      <c r="F93" s="9">
        <v>133578.64000000001</v>
      </c>
      <c r="G93" s="9">
        <v>135.05000000000001</v>
      </c>
      <c r="H93" s="9">
        <f t="shared" si="24"/>
        <v>3081.9699999999721</v>
      </c>
    </row>
    <row r="94" spans="1:8">
      <c r="A94" s="97" t="s">
        <v>568</v>
      </c>
      <c r="B94" s="83" t="s">
        <v>448</v>
      </c>
      <c r="C94" s="9">
        <v>15000000</v>
      </c>
      <c r="D94" s="9">
        <v>-1929013.44</v>
      </c>
      <c r="E94" s="99">
        <f t="shared" si="26"/>
        <v>13070986.560000001</v>
      </c>
      <c r="F94" s="9">
        <v>13037720.970000001</v>
      </c>
      <c r="G94" s="9">
        <v>1181166.32</v>
      </c>
      <c r="H94" s="9">
        <f t="shared" si="24"/>
        <v>33265.589999999851</v>
      </c>
    </row>
    <row r="95" spans="1:8">
      <c r="A95" s="97" t="s">
        <v>569</v>
      </c>
      <c r="B95" s="83" t="s">
        <v>450</v>
      </c>
      <c r="C95" s="9">
        <v>2500000</v>
      </c>
      <c r="D95" s="9">
        <v>-1781679.93</v>
      </c>
      <c r="E95" s="99">
        <f t="shared" si="26"/>
        <v>718320.07000000007</v>
      </c>
      <c r="F95" s="9">
        <v>718320.07</v>
      </c>
      <c r="G95" s="9">
        <v>444913.36</v>
      </c>
      <c r="H95" s="9">
        <f t="shared" si="24"/>
        <v>0</v>
      </c>
    </row>
    <row r="96" spans="1:8">
      <c r="A96" s="97" t="s">
        <v>570</v>
      </c>
      <c r="B96" s="83" t="s">
        <v>452</v>
      </c>
      <c r="C96" s="9"/>
      <c r="D96" s="9"/>
      <c r="E96" s="99">
        <f t="shared" si="26"/>
        <v>0</v>
      </c>
      <c r="F96" s="9"/>
      <c r="G96" s="9"/>
      <c r="H96" s="9">
        <f t="shared" si="24"/>
        <v>0</v>
      </c>
    </row>
    <row r="97" spans="1:8">
      <c r="A97" s="97" t="s">
        <v>571</v>
      </c>
      <c r="B97" s="83" t="s">
        <v>454</v>
      </c>
      <c r="C97" s="9">
        <v>0</v>
      </c>
      <c r="D97" s="9">
        <v>1433237.78</v>
      </c>
      <c r="E97" s="99">
        <f t="shared" si="26"/>
        <v>1433237.78</v>
      </c>
      <c r="F97" s="9">
        <v>1394072.35</v>
      </c>
      <c r="G97" s="9">
        <v>78685.19</v>
      </c>
      <c r="H97" s="9">
        <f t="shared" si="24"/>
        <v>39165.429999999935</v>
      </c>
    </row>
    <row r="98" spans="1:8">
      <c r="A98" s="146" t="s">
        <v>455</v>
      </c>
      <c r="B98" s="147"/>
      <c r="C98" s="7">
        <f>SUM(C99:C107)</f>
        <v>57052277.289999999</v>
      </c>
      <c r="D98" s="7">
        <f t="shared" ref="D98:G98" si="27">SUM(D99:D107)</f>
        <v>8110143.3099999996</v>
      </c>
      <c r="E98" s="7">
        <f t="shared" si="27"/>
        <v>65162420.599999994</v>
      </c>
      <c r="F98" s="7">
        <f t="shared" si="27"/>
        <v>62080418.890000001</v>
      </c>
      <c r="G98" s="7">
        <f t="shared" si="27"/>
        <v>31847731.760000002</v>
      </c>
      <c r="H98" s="7">
        <f t="shared" si="24"/>
        <v>3082001.7099999934</v>
      </c>
    </row>
    <row r="99" spans="1:8">
      <c r="A99" s="97" t="s">
        <v>572</v>
      </c>
      <c r="B99" s="83" t="s">
        <v>457</v>
      </c>
      <c r="C99" s="9">
        <v>7500000</v>
      </c>
      <c r="D99" s="9">
        <v>1440838.53</v>
      </c>
      <c r="E99" s="99">
        <f t="shared" ref="E99:E107" si="28">C99+D99</f>
        <v>8940838.5299999993</v>
      </c>
      <c r="F99" s="9">
        <v>8940838.5299999993</v>
      </c>
      <c r="G99" s="9">
        <v>76088.3</v>
      </c>
      <c r="H99" s="9">
        <f t="shared" si="24"/>
        <v>0</v>
      </c>
    </row>
    <row r="100" spans="1:8">
      <c r="A100" s="97" t="s">
        <v>573</v>
      </c>
      <c r="B100" s="83" t="s">
        <v>459</v>
      </c>
      <c r="C100" s="9">
        <v>26632277.289999999</v>
      </c>
      <c r="D100" s="9">
        <v>-3242274.8</v>
      </c>
      <c r="E100" s="99">
        <f t="shared" si="28"/>
        <v>23390002.489999998</v>
      </c>
      <c r="F100" s="9">
        <v>21500500.98</v>
      </c>
      <c r="G100" s="9">
        <v>15194388.640000001</v>
      </c>
      <c r="H100" s="9">
        <f t="shared" si="24"/>
        <v>1889501.5099999979</v>
      </c>
    </row>
    <row r="101" spans="1:8">
      <c r="A101" s="97" t="s">
        <v>574</v>
      </c>
      <c r="B101" s="83" t="s">
        <v>461</v>
      </c>
      <c r="C101" s="9">
        <v>15000000</v>
      </c>
      <c r="D101" s="9">
        <v>-1593427.57</v>
      </c>
      <c r="E101" s="99">
        <f t="shared" si="28"/>
        <v>13406572.43</v>
      </c>
      <c r="F101" s="9">
        <v>13324039.92</v>
      </c>
      <c r="G101" s="9">
        <v>5424361.0599999996</v>
      </c>
      <c r="H101" s="9">
        <f t="shared" si="24"/>
        <v>82532.509999999776</v>
      </c>
    </row>
    <row r="102" spans="1:8">
      <c r="A102" s="97" t="s">
        <v>575</v>
      </c>
      <c r="B102" s="83" t="s">
        <v>463</v>
      </c>
      <c r="C102" s="9">
        <v>0</v>
      </c>
      <c r="D102" s="9">
        <v>102515.17</v>
      </c>
      <c r="E102" s="99">
        <f t="shared" si="28"/>
        <v>102515.17</v>
      </c>
      <c r="F102" s="9">
        <v>102515.17</v>
      </c>
      <c r="G102" s="9">
        <v>0</v>
      </c>
      <c r="H102" s="9">
        <f t="shared" si="24"/>
        <v>0</v>
      </c>
    </row>
    <row r="103" spans="1:8">
      <c r="A103" s="97" t="s">
        <v>576</v>
      </c>
      <c r="B103" s="83" t="s">
        <v>465</v>
      </c>
      <c r="C103" s="9">
        <v>7920000</v>
      </c>
      <c r="D103" s="9">
        <v>-4318606.5</v>
      </c>
      <c r="E103" s="99">
        <f t="shared" si="28"/>
        <v>3601393.5</v>
      </c>
      <c r="F103" s="9">
        <v>3483703.69</v>
      </c>
      <c r="G103" s="9">
        <v>75285.05</v>
      </c>
      <c r="H103" s="9">
        <f t="shared" si="24"/>
        <v>117689.81000000006</v>
      </c>
    </row>
    <row r="104" spans="1:8">
      <c r="A104" s="97" t="s">
        <v>577</v>
      </c>
      <c r="B104" s="83" t="s">
        <v>467</v>
      </c>
      <c r="C104" s="9">
        <v>0</v>
      </c>
      <c r="D104" s="9">
        <v>471547.48</v>
      </c>
      <c r="E104" s="99">
        <f t="shared" si="28"/>
        <v>471547.48</v>
      </c>
      <c r="F104" s="9">
        <v>457659.96</v>
      </c>
      <c r="G104" s="9">
        <v>2182400.7999999998</v>
      </c>
      <c r="H104" s="9">
        <f t="shared" si="24"/>
        <v>13887.51999999996</v>
      </c>
    </row>
    <row r="105" spans="1:8">
      <c r="A105" s="97" t="s">
        <v>578</v>
      </c>
      <c r="B105" s="83" t="s">
        <v>469</v>
      </c>
      <c r="C105" s="9">
        <v>0</v>
      </c>
      <c r="D105" s="9">
        <v>41458.92</v>
      </c>
      <c r="E105" s="99">
        <f t="shared" si="28"/>
        <v>41458.92</v>
      </c>
      <c r="F105" s="9">
        <v>33658.92</v>
      </c>
      <c r="G105" s="9">
        <v>33628.92</v>
      </c>
      <c r="H105" s="9">
        <f t="shared" si="24"/>
        <v>7800</v>
      </c>
    </row>
    <row r="106" spans="1:8">
      <c r="A106" s="97" t="s">
        <v>579</v>
      </c>
      <c r="B106" s="83" t="s">
        <v>471</v>
      </c>
      <c r="C106" s="9">
        <v>0</v>
      </c>
      <c r="D106" s="9">
        <v>2762408.13</v>
      </c>
      <c r="E106" s="99">
        <f t="shared" si="28"/>
        <v>2762408.13</v>
      </c>
      <c r="F106" s="9">
        <v>2356911.13</v>
      </c>
      <c r="G106" s="9">
        <v>839981.99</v>
      </c>
      <c r="H106" s="9">
        <f t="shared" si="24"/>
        <v>405497</v>
      </c>
    </row>
    <row r="107" spans="1:8">
      <c r="A107" s="97" t="s">
        <v>580</v>
      </c>
      <c r="B107" s="83" t="s">
        <v>473</v>
      </c>
      <c r="C107" s="9">
        <v>0</v>
      </c>
      <c r="D107" s="9">
        <v>12445683.949999999</v>
      </c>
      <c r="E107" s="99">
        <f t="shared" si="28"/>
        <v>12445683.949999999</v>
      </c>
      <c r="F107" s="9">
        <v>11880590.59</v>
      </c>
      <c r="G107" s="9">
        <v>8021597</v>
      </c>
      <c r="H107" s="9">
        <f t="shared" si="24"/>
        <v>565093.3599999994</v>
      </c>
    </row>
    <row r="108" spans="1:8">
      <c r="A108" s="146" t="s">
        <v>474</v>
      </c>
      <c r="B108" s="147"/>
      <c r="C108" s="7">
        <f>SUM(C109:C117)</f>
        <v>26500000</v>
      </c>
      <c r="D108" s="7">
        <f t="shared" ref="D108:G108" si="29">SUM(D109:D117)</f>
        <v>23676521.079999998</v>
      </c>
      <c r="E108" s="7">
        <f t="shared" si="29"/>
        <v>50176521.079999998</v>
      </c>
      <c r="F108" s="7">
        <f t="shared" si="29"/>
        <v>48155902.959999993</v>
      </c>
      <c r="G108" s="7">
        <f t="shared" si="29"/>
        <v>15370619.84</v>
      </c>
      <c r="H108" s="7">
        <f t="shared" si="24"/>
        <v>2020618.1200000048</v>
      </c>
    </row>
    <row r="109" spans="1:8">
      <c r="A109" s="97" t="s">
        <v>581</v>
      </c>
      <c r="B109" s="83" t="s">
        <v>476</v>
      </c>
      <c r="C109" s="9"/>
      <c r="D109" s="9"/>
      <c r="E109" s="99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97" t="s">
        <v>582</v>
      </c>
      <c r="B110" s="83" t="s">
        <v>478</v>
      </c>
      <c r="C110" s="9">
        <v>25000000</v>
      </c>
      <c r="D110" s="9">
        <v>-6160000</v>
      </c>
      <c r="E110" s="99">
        <f t="shared" si="30"/>
        <v>18840000</v>
      </c>
      <c r="F110" s="9">
        <v>18840000</v>
      </c>
      <c r="G110" s="9">
        <v>2480000</v>
      </c>
      <c r="H110" s="9">
        <f t="shared" si="24"/>
        <v>0</v>
      </c>
    </row>
    <row r="111" spans="1:8">
      <c r="A111" s="97" t="s">
        <v>583</v>
      </c>
      <c r="B111" s="83" t="s">
        <v>480</v>
      </c>
      <c r="C111" s="9">
        <v>0</v>
      </c>
      <c r="D111" s="9">
        <v>5361548</v>
      </c>
      <c r="E111" s="99">
        <f t="shared" si="30"/>
        <v>5361548</v>
      </c>
      <c r="F111" s="9">
        <v>3801447.97</v>
      </c>
      <c r="G111" s="9">
        <v>364131.99</v>
      </c>
      <c r="H111" s="9">
        <f t="shared" si="24"/>
        <v>1560100.0299999998</v>
      </c>
    </row>
    <row r="112" spans="1:8">
      <c r="A112" s="97" t="s">
        <v>584</v>
      </c>
      <c r="B112" s="83" t="s">
        <v>482</v>
      </c>
      <c r="C112" s="9">
        <v>1500000</v>
      </c>
      <c r="D112" s="9">
        <v>24474973.079999998</v>
      </c>
      <c r="E112" s="99">
        <f t="shared" si="30"/>
        <v>25974973.079999998</v>
      </c>
      <c r="F112" s="9">
        <v>25514454.989999998</v>
      </c>
      <c r="G112" s="9">
        <v>12526487.85</v>
      </c>
      <c r="H112" s="9">
        <f t="shared" si="24"/>
        <v>460518.08999999985</v>
      </c>
    </row>
    <row r="113" spans="1:8">
      <c r="A113" s="97" t="s">
        <v>585</v>
      </c>
      <c r="B113" s="83" t="s">
        <v>484</v>
      </c>
      <c r="C113" s="9"/>
      <c r="D113" s="9"/>
      <c r="E113" s="99">
        <f t="shared" si="30"/>
        <v>0</v>
      </c>
      <c r="F113" s="9"/>
      <c r="G113" s="9"/>
      <c r="H113" s="9">
        <f t="shared" si="24"/>
        <v>0</v>
      </c>
    </row>
    <row r="114" spans="1:8">
      <c r="A114" s="97" t="s">
        <v>586</v>
      </c>
      <c r="B114" s="83" t="s">
        <v>486</v>
      </c>
      <c r="C114" s="9"/>
      <c r="D114" s="9"/>
      <c r="E114" s="99">
        <f t="shared" si="30"/>
        <v>0</v>
      </c>
      <c r="F114" s="9"/>
      <c r="G114" s="9"/>
      <c r="H114" s="9">
        <f t="shared" si="24"/>
        <v>0</v>
      </c>
    </row>
    <row r="115" spans="1:8">
      <c r="A115" s="100"/>
      <c r="B115" s="83" t="s">
        <v>487</v>
      </c>
      <c r="C115" s="9"/>
      <c r="D115" s="9"/>
      <c r="E115" s="99">
        <f t="shared" si="30"/>
        <v>0</v>
      </c>
      <c r="F115" s="9"/>
      <c r="G115" s="9"/>
      <c r="H115" s="9">
        <f t="shared" si="24"/>
        <v>0</v>
      </c>
    </row>
    <row r="116" spans="1:8">
      <c r="A116" s="100"/>
      <c r="B116" s="83" t="s">
        <v>488</v>
      </c>
      <c r="C116" s="9"/>
      <c r="D116" s="9"/>
      <c r="E116" s="99">
        <f t="shared" si="30"/>
        <v>0</v>
      </c>
      <c r="F116" s="9"/>
      <c r="G116" s="9"/>
      <c r="H116" s="9">
        <f t="shared" si="24"/>
        <v>0</v>
      </c>
    </row>
    <row r="117" spans="1:8">
      <c r="A117" s="97" t="s">
        <v>587</v>
      </c>
      <c r="B117" s="83" t="s">
        <v>490</v>
      </c>
      <c r="C117" s="9"/>
      <c r="D117" s="9"/>
      <c r="E117" s="99">
        <f t="shared" si="30"/>
        <v>0</v>
      </c>
      <c r="F117" s="9"/>
      <c r="G117" s="9"/>
      <c r="H117" s="9">
        <f t="shared" si="24"/>
        <v>0</v>
      </c>
    </row>
    <row r="118" spans="1:8">
      <c r="A118" s="146" t="s">
        <v>491</v>
      </c>
      <c r="B118" s="147"/>
      <c r="C118" s="7">
        <f>SUM(C119:C127)</f>
        <v>0</v>
      </c>
      <c r="D118" s="7">
        <f t="shared" ref="D118:G118" si="31">SUM(D119:D127)</f>
        <v>2187463.58</v>
      </c>
      <c r="E118" s="7">
        <f t="shared" si="31"/>
        <v>2187463.58</v>
      </c>
      <c r="F118" s="7">
        <f t="shared" si="31"/>
        <v>967039.14</v>
      </c>
      <c r="G118" s="7">
        <f t="shared" si="31"/>
        <v>0</v>
      </c>
      <c r="H118" s="7">
        <f t="shared" si="24"/>
        <v>1220424.44</v>
      </c>
    </row>
    <row r="119" spans="1:8">
      <c r="A119" s="97" t="s">
        <v>588</v>
      </c>
      <c r="B119" s="83" t="s">
        <v>493</v>
      </c>
      <c r="C119" s="9">
        <v>0</v>
      </c>
      <c r="D119" s="9">
        <v>1683800.25</v>
      </c>
      <c r="E119" s="99">
        <f t="shared" ref="E119:E127" si="32">C119+D119</f>
        <v>1683800.25</v>
      </c>
      <c r="F119" s="9">
        <v>463375.81</v>
      </c>
      <c r="G119" s="9">
        <v>0</v>
      </c>
      <c r="H119" s="9">
        <f t="shared" si="24"/>
        <v>1220424.44</v>
      </c>
    </row>
    <row r="120" spans="1:8">
      <c r="A120" s="97" t="s">
        <v>589</v>
      </c>
      <c r="B120" s="83" t="s">
        <v>495</v>
      </c>
      <c r="C120" s="9">
        <v>0</v>
      </c>
      <c r="D120" s="9">
        <v>450663.33</v>
      </c>
      <c r="E120" s="99">
        <f t="shared" si="32"/>
        <v>450663.33</v>
      </c>
      <c r="F120" s="9">
        <v>450663.33</v>
      </c>
      <c r="G120" s="9">
        <v>0</v>
      </c>
      <c r="H120" s="9">
        <f t="shared" si="24"/>
        <v>0</v>
      </c>
    </row>
    <row r="121" spans="1:8">
      <c r="A121" s="97" t="s">
        <v>590</v>
      </c>
      <c r="B121" s="83" t="s">
        <v>497</v>
      </c>
      <c r="C121" s="9"/>
      <c r="D121" s="9"/>
      <c r="E121" s="99">
        <f t="shared" si="32"/>
        <v>0</v>
      </c>
      <c r="F121" s="9"/>
      <c r="G121" s="9"/>
      <c r="H121" s="9">
        <f t="shared" si="24"/>
        <v>0</v>
      </c>
    </row>
    <row r="122" spans="1:8">
      <c r="A122" s="97" t="s">
        <v>591</v>
      </c>
      <c r="B122" s="83" t="s">
        <v>499</v>
      </c>
      <c r="C122" s="9"/>
      <c r="D122" s="9"/>
      <c r="E122" s="99">
        <f t="shared" si="32"/>
        <v>0</v>
      </c>
      <c r="F122" s="9"/>
      <c r="G122" s="9"/>
      <c r="H122" s="9">
        <f t="shared" si="24"/>
        <v>0</v>
      </c>
    </row>
    <row r="123" spans="1:8">
      <c r="A123" s="97" t="s">
        <v>592</v>
      </c>
      <c r="B123" s="83" t="s">
        <v>501</v>
      </c>
      <c r="C123" s="9"/>
      <c r="D123" s="9"/>
      <c r="E123" s="99">
        <f t="shared" si="32"/>
        <v>0</v>
      </c>
      <c r="F123" s="9"/>
      <c r="G123" s="9"/>
      <c r="H123" s="9">
        <f t="shared" si="24"/>
        <v>0</v>
      </c>
    </row>
    <row r="124" spans="1:8">
      <c r="A124" s="97" t="s">
        <v>593</v>
      </c>
      <c r="B124" s="83" t="s">
        <v>503</v>
      </c>
      <c r="C124" s="9">
        <v>0</v>
      </c>
      <c r="D124" s="9">
        <v>45000</v>
      </c>
      <c r="E124" s="99">
        <f t="shared" si="32"/>
        <v>45000</v>
      </c>
      <c r="F124" s="9">
        <v>45000</v>
      </c>
      <c r="G124" s="9">
        <v>0</v>
      </c>
      <c r="H124" s="9">
        <f t="shared" si="24"/>
        <v>0</v>
      </c>
    </row>
    <row r="125" spans="1:8">
      <c r="A125" s="97" t="s">
        <v>594</v>
      </c>
      <c r="B125" s="83" t="s">
        <v>505</v>
      </c>
      <c r="C125" s="9"/>
      <c r="D125" s="9"/>
      <c r="E125" s="99">
        <f t="shared" si="32"/>
        <v>0</v>
      </c>
      <c r="F125" s="9"/>
      <c r="G125" s="9"/>
      <c r="H125" s="9">
        <f t="shared" si="24"/>
        <v>0</v>
      </c>
    </row>
    <row r="126" spans="1:8">
      <c r="A126" s="97" t="s">
        <v>595</v>
      </c>
      <c r="B126" s="83" t="s">
        <v>507</v>
      </c>
      <c r="C126" s="9"/>
      <c r="D126" s="9"/>
      <c r="E126" s="99">
        <f t="shared" si="32"/>
        <v>0</v>
      </c>
      <c r="F126" s="9"/>
      <c r="G126" s="9"/>
      <c r="H126" s="9">
        <f t="shared" si="24"/>
        <v>0</v>
      </c>
    </row>
    <row r="127" spans="1:8">
      <c r="A127" s="97" t="s">
        <v>596</v>
      </c>
      <c r="B127" s="83" t="s">
        <v>509</v>
      </c>
      <c r="C127" s="9">
        <v>0</v>
      </c>
      <c r="D127" s="9">
        <v>8000</v>
      </c>
      <c r="E127" s="99">
        <f t="shared" si="32"/>
        <v>8000</v>
      </c>
      <c r="F127" s="9">
        <v>8000</v>
      </c>
      <c r="G127" s="9">
        <v>0</v>
      </c>
      <c r="H127" s="9">
        <f t="shared" si="24"/>
        <v>0</v>
      </c>
    </row>
    <row r="128" spans="1:8">
      <c r="A128" s="146" t="s">
        <v>510</v>
      </c>
      <c r="B128" s="147"/>
      <c r="C128" s="7">
        <f>SUM(C129:C131)</f>
        <v>69592462.530000001</v>
      </c>
      <c r="D128" s="7">
        <f t="shared" ref="D128:G128" si="33">SUM(D129:D131)</f>
        <v>213287411.44</v>
      </c>
      <c r="E128" s="7">
        <f t="shared" si="33"/>
        <v>282879873.97000003</v>
      </c>
      <c r="F128" s="7">
        <f t="shared" si="33"/>
        <v>183791469.44999999</v>
      </c>
      <c r="G128" s="7">
        <f t="shared" si="33"/>
        <v>147693627.06</v>
      </c>
      <c r="H128" s="7">
        <f t="shared" si="24"/>
        <v>99088404.520000041</v>
      </c>
    </row>
    <row r="129" spans="1:8">
      <c r="A129" s="97" t="s">
        <v>597</v>
      </c>
      <c r="B129" s="83" t="s">
        <v>512</v>
      </c>
      <c r="C129" s="9">
        <v>69592462.530000001</v>
      </c>
      <c r="D129" s="9">
        <v>213287411.44</v>
      </c>
      <c r="E129" s="99">
        <f t="shared" ref="E129:E131" si="34">C129+D129</f>
        <v>282879873.97000003</v>
      </c>
      <c r="F129" s="9">
        <v>183791469.44999999</v>
      </c>
      <c r="G129" s="9">
        <v>147693627.06</v>
      </c>
      <c r="H129" s="9">
        <f t="shared" si="24"/>
        <v>99088404.520000041</v>
      </c>
    </row>
    <row r="130" spans="1:8">
      <c r="A130" s="97" t="s">
        <v>598</v>
      </c>
      <c r="B130" s="83" t="s">
        <v>514</v>
      </c>
      <c r="C130" s="9"/>
      <c r="D130" s="9"/>
      <c r="E130" s="99">
        <f t="shared" si="34"/>
        <v>0</v>
      </c>
      <c r="F130" s="9"/>
      <c r="G130" s="9"/>
      <c r="H130" s="9">
        <f t="shared" si="24"/>
        <v>0</v>
      </c>
    </row>
    <row r="131" spans="1:8">
      <c r="A131" s="97" t="s">
        <v>599</v>
      </c>
      <c r="B131" s="83" t="s">
        <v>516</v>
      </c>
      <c r="C131" s="9"/>
      <c r="D131" s="9"/>
      <c r="E131" s="99">
        <f t="shared" si="34"/>
        <v>0</v>
      </c>
      <c r="F131" s="9"/>
      <c r="G131" s="9"/>
      <c r="H131" s="9">
        <f t="shared" si="24"/>
        <v>0</v>
      </c>
    </row>
    <row r="132" spans="1:8">
      <c r="A132" s="146" t="s">
        <v>517</v>
      </c>
      <c r="B132" s="147"/>
      <c r="C132" s="7">
        <f>SUM(C133:C140)</f>
        <v>34755755.200000003</v>
      </c>
      <c r="D132" s="7">
        <f t="shared" ref="D132:G132" si="35">SUM(D133:D140)</f>
        <v>-31637571.030000001</v>
      </c>
      <c r="E132" s="7">
        <f t="shared" si="35"/>
        <v>3118184.1700000018</v>
      </c>
      <c r="F132" s="7">
        <f t="shared" si="35"/>
        <v>0</v>
      </c>
      <c r="G132" s="7">
        <f t="shared" si="35"/>
        <v>0</v>
      </c>
      <c r="H132" s="7">
        <f t="shared" si="24"/>
        <v>3118184.1700000018</v>
      </c>
    </row>
    <row r="133" spans="1:8">
      <c r="A133" s="97" t="s">
        <v>600</v>
      </c>
      <c r="B133" s="83" t="s">
        <v>519</v>
      </c>
      <c r="C133" s="9"/>
      <c r="D133" s="9"/>
      <c r="E133" s="99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97" t="s">
        <v>601</v>
      </c>
      <c r="B134" s="83" t="s">
        <v>521</v>
      </c>
      <c r="C134" s="9"/>
      <c r="D134" s="9"/>
      <c r="E134" s="99">
        <f t="shared" si="36"/>
        <v>0</v>
      </c>
      <c r="F134" s="9"/>
      <c r="G134" s="9"/>
      <c r="H134" s="9">
        <f t="shared" si="24"/>
        <v>0</v>
      </c>
    </row>
    <row r="135" spans="1:8">
      <c r="A135" s="97" t="s">
        <v>602</v>
      </c>
      <c r="B135" s="83" t="s">
        <v>523</v>
      </c>
      <c r="C135" s="9"/>
      <c r="D135" s="9"/>
      <c r="E135" s="99">
        <f t="shared" si="36"/>
        <v>0</v>
      </c>
      <c r="F135" s="9"/>
      <c r="G135" s="9"/>
      <c r="H135" s="9">
        <f t="shared" si="24"/>
        <v>0</v>
      </c>
    </row>
    <row r="136" spans="1:8">
      <c r="A136" s="97" t="s">
        <v>603</v>
      </c>
      <c r="B136" s="83" t="s">
        <v>525</v>
      </c>
      <c r="C136" s="9"/>
      <c r="D136" s="9"/>
      <c r="E136" s="99">
        <f t="shared" si="36"/>
        <v>0</v>
      </c>
      <c r="F136" s="9"/>
      <c r="G136" s="9"/>
      <c r="H136" s="9">
        <f t="shared" si="24"/>
        <v>0</v>
      </c>
    </row>
    <row r="137" spans="1:8">
      <c r="A137" s="97" t="s">
        <v>604</v>
      </c>
      <c r="B137" s="83" t="s">
        <v>527</v>
      </c>
      <c r="C137" s="9"/>
      <c r="D137" s="9"/>
      <c r="E137" s="99">
        <f t="shared" si="36"/>
        <v>0</v>
      </c>
      <c r="F137" s="9"/>
      <c r="G137" s="9"/>
      <c r="H137" s="9">
        <f t="shared" si="24"/>
        <v>0</v>
      </c>
    </row>
    <row r="138" spans="1:8">
      <c r="A138" s="97" t="s">
        <v>605</v>
      </c>
      <c r="B138" s="83" t="s">
        <v>529</v>
      </c>
      <c r="C138" s="9"/>
      <c r="D138" s="9"/>
      <c r="E138" s="99">
        <f t="shared" si="36"/>
        <v>0</v>
      </c>
      <c r="F138" s="9"/>
      <c r="G138" s="9"/>
      <c r="H138" s="9">
        <f t="shared" si="24"/>
        <v>0</v>
      </c>
    </row>
    <row r="139" spans="1:8">
      <c r="A139" s="97"/>
      <c r="B139" s="83" t="s">
        <v>530</v>
      </c>
      <c r="C139" s="9"/>
      <c r="D139" s="9"/>
      <c r="E139" s="99">
        <f t="shared" si="36"/>
        <v>0</v>
      </c>
      <c r="F139" s="9"/>
      <c r="G139" s="9"/>
      <c r="H139" s="9">
        <f t="shared" si="24"/>
        <v>0</v>
      </c>
    </row>
    <row r="140" spans="1:8">
      <c r="A140" s="97" t="s">
        <v>606</v>
      </c>
      <c r="B140" s="83" t="s">
        <v>532</v>
      </c>
      <c r="C140" s="9">
        <v>34755755.200000003</v>
      </c>
      <c r="D140" s="9">
        <v>-31637571.030000001</v>
      </c>
      <c r="E140" s="99">
        <f t="shared" si="36"/>
        <v>3118184.1700000018</v>
      </c>
      <c r="F140" s="9">
        <v>0</v>
      </c>
      <c r="G140" s="9">
        <v>0</v>
      </c>
      <c r="H140" s="9">
        <f t="shared" si="24"/>
        <v>3118184.1700000018</v>
      </c>
    </row>
    <row r="141" spans="1:8">
      <c r="A141" s="146" t="s">
        <v>533</v>
      </c>
      <c r="B141" s="147"/>
      <c r="C141" s="7">
        <f>SUM(C142:C144)</f>
        <v>0</v>
      </c>
      <c r="D141" s="7">
        <f t="shared" ref="D141:G141" si="37">SUM(D142:D144)</f>
        <v>2423583.7999999998</v>
      </c>
      <c r="E141" s="7">
        <f t="shared" si="37"/>
        <v>2423583.7999999998</v>
      </c>
      <c r="F141" s="7">
        <f t="shared" si="37"/>
        <v>2423583.7999999998</v>
      </c>
      <c r="G141" s="7">
        <f t="shared" si="37"/>
        <v>2423583.7999999998</v>
      </c>
      <c r="H141" s="7">
        <f t="shared" si="24"/>
        <v>0</v>
      </c>
    </row>
    <row r="142" spans="1:8">
      <c r="A142" s="97" t="s">
        <v>607</v>
      </c>
      <c r="B142" s="83" t="s">
        <v>535</v>
      </c>
      <c r="C142" s="9"/>
      <c r="D142" s="9"/>
      <c r="E142" s="99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97" t="s">
        <v>608</v>
      </c>
      <c r="B143" s="83" t="s">
        <v>537</v>
      </c>
      <c r="C143" s="9"/>
      <c r="D143" s="9"/>
      <c r="E143" s="99">
        <f t="shared" si="38"/>
        <v>0</v>
      </c>
      <c r="F143" s="9"/>
      <c r="G143" s="9"/>
      <c r="H143" s="9">
        <f t="shared" si="24"/>
        <v>0</v>
      </c>
    </row>
    <row r="144" spans="1:8">
      <c r="A144" s="97" t="s">
        <v>609</v>
      </c>
      <c r="B144" s="83" t="s">
        <v>539</v>
      </c>
      <c r="C144" s="9">
        <v>0</v>
      </c>
      <c r="D144" s="9">
        <v>2423583.7999999998</v>
      </c>
      <c r="E144" s="99">
        <f t="shared" si="38"/>
        <v>2423583.7999999998</v>
      </c>
      <c r="F144" s="9">
        <v>2423583.7999999998</v>
      </c>
      <c r="G144" s="9">
        <v>2423583.7999999998</v>
      </c>
      <c r="H144" s="9">
        <f t="shared" si="24"/>
        <v>0</v>
      </c>
    </row>
    <row r="145" spans="1:8">
      <c r="A145" s="146" t="s">
        <v>540</v>
      </c>
      <c r="B145" s="147"/>
      <c r="C145" s="7">
        <f>SUM(C146:C152)</f>
        <v>24057470.030000001</v>
      </c>
      <c r="D145" s="7">
        <f t="shared" ref="D145:G145" si="39">SUM(D146:D152)</f>
        <v>-10804068.25</v>
      </c>
      <c r="E145" s="7">
        <f t="shared" si="39"/>
        <v>13253401.780000001</v>
      </c>
      <c r="F145" s="7">
        <f t="shared" si="39"/>
        <v>12949561.5</v>
      </c>
      <c r="G145" s="7">
        <f t="shared" si="39"/>
        <v>12949561.5</v>
      </c>
      <c r="H145" s="7">
        <f t="shared" ref="H145:H152" si="40">E145-F145</f>
        <v>303840.28000000119</v>
      </c>
    </row>
    <row r="146" spans="1:8">
      <c r="A146" s="97" t="s">
        <v>610</v>
      </c>
      <c r="B146" s="83" t="s">
        <v>542</v>
      </c>
      <c r="C146" s="9">
        <v>12800205.710000001</v>
      </c>
      <c r="D146" s="9">
        <v>-4849916.2699999996</v>
      </c>
      <c r="E146" s="99">
        <f t="shared" ref="E146:E152" si="41">C146+D146</f>
        <v>7950289.4400000013</v>
      </c>
      <c r="F146" s="9">
        <v>7950289.4400000004</v>
      </c>
      <c r="G146" s="9">
        <v>7950289.4400000004</v>
      </c>
      <c r="H146" s="9">
        <f t="shared" si="40"/>
        <v>0</v>
      </c>
    </row>
    <row r="147" spans="1:8">
      <c r="A147" s="97" t="s">
        <v>611</v>
      </c>
      <c r="B147" s="83" t="s">
        <v>544</v>
      </c>
      <c r="C147" s="9">
        <v>11257264.32</v>
      </c>
      <c r="D147" s="9">
        <v>-5954151.9800000004</v>
      </c>
      <c r="E147" s="99">
        <f t="shared" si="41"/>
        <v>5303112.34</v>
      </c>
      <c r="F147" s="9">
        <v>4999272.0599999996</v>
      </c>
      <c r="G147" s="9">
        <v>4999272.0599999996</v>
      </c>
      <c r="H147" s="9">
        <f t="shared" si="40"/>
        <v>303840.28000000026</v>
      </c>
    </row>
    <row r="148" spans="1:8">
      <c r="A148" s="97" t="s">
        <v>612</v>
      </c>
      <c r="B148" s="83" t="s">
        <v>546</v>
      </c>
      <c r="C148" s="9"/>
      <c r="D148" s="9"/>
      <c r="E148" s="99">
        <f t="shared" si="41"/>
        <v>0</v>
      </c>
      <c r="F148" s="9"/>
      <c r="G148" s="9"/>
      <c r="H148" s="9">
        <f t="shared" si="40"/>
        <v>0</v>
      </c>
    </row>
    <row r="149" spans="1:8">
      <c r="A149" s="97" t="s">
        <v>613</v>
      </c>
      <c r="B149" s="83" t="s">
        <v>548</v>
      </c>
      <c r="C149" s="9"/>
      <c r="D149" s="9"/>
      <c r="E149" s="99">
        <f t="shared" si="41"/>
        <v>0</v>
      </c>
      <c r="F149" s="9"/>
      <c r="G149" s="9"/>
      <c r="H149" s="9">
        <f t="shared" si="40"/>
        <v>0</v>
      </c>
    </row>
    <row r="150" spans="1:8">
      <c r="A150" s="97" t="s">
        <v>614</v>
      </c>
      <c r="B150" s="83" t="s">
        <v>550</v>
      </c>
      <c r="C150" s="9"/>
      <c r="D150" s="9"/>
      <c r="E150" s="99">
        <f t="shared" si="41"/>
        <v>0</v>
      </c>
      <c r="F150" s="9"/>
      <c r="G150" s="9"/>
      <c r="H150" s="9">
        <f t="shared" si="40"/>
        <v>0</v>
      </c>
    </row>
    <row r="151" spans="1:8">
      <c r="A151" s="97" t="s">
        <v>615</v>
      </c>
      <c r="B151" s="83" t="s">
        <v>552</v>
      </c>
      <c r="C151" s="9"/>
      <c r="D151" s="9"/>
      <c r="E151" s="99">
        <f t="shared" si="41"/>
        <v>0</v>
      </c>
      <c r="F151" s="9"/>
      <c r="G151" s="9"/>
      <c r="H151" s="9">
        <f t="shared" si="40"/>
        <v>0</v>
      </c>
    </row>
    <row r="152" spans="1:8">
      <c r="A152" s="97" t="s">
        <v>616</v>
      </c>
      <c r="B152" s="83" t="s">
        <v>554</v>
      </c>
      <c r="C152" s="9"/>
      <c r="D152" s="9"/>
      <c r="E152" s="99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01"/>
      <c r="B153" s="102"/>
      <c r="C153" s="9"/>
      <c r="D153" s="9"/>
      <c r="E153" s="9"/>
      <c r="F153" s="9"/>
      <c r="G153" s="9"/>
      <c r="H153" s="9"/>
    </row>
    <row r="154" spans="1:8">
      <c r="A154" s="144" t="s">
        <v>406</v>
      </c>
      <c r="B154" s="145"/>
      <c r="C154" s="7">
        <f>C4+C79</f>
        <v>754392978.32999992</v>
      </c>
      <c r="D154" s="7">
        <f t="shared" ref="D154:H154" si="42">D4+D79</f>
        <v>510597622.29999995</v>
      </c>
      <c r="E154" s="7">
        <f t="shared" si="42"/>
        <v>1264990600.6300001</v>
      </c>
      <c r="F154" s="7">
        <f t="shared" si="42"/>
        <v>1060330890.37</v>
      </c>
      <c r="G154" s="7">
        <f t="shared" si="42"/>
        <v>751830570.81999993</v>
      </c>
      <c r="H154" s="7">
        <f t="shared" si="42"/>
        <v>204659710.26000005</v>
      </c>
    </row>
    <row r="155" spans="1:8" ht="5.0999999999999996" customHeight="1">
      <c r="A155" s="103"/>
      <c r="B155" s="104"/>
      <c r="C155" s="16"/>
      <c r="D155" s="16"/>
      <c r="E155" s="16"/>
      <c r="F155" s="16"/>
      <c r="G155" s="16"/>
      <c r="H155" s="16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 ht="53.25" customHeight="1">
      <c r="A1" s="120" t="s">
        <v>407</v>
      </c>
      <c r="B1" s="142"/>
      <c r="C1" s="142"/>
      <c r="D1" s="142"/>
      <c r="E1" s="142"/>
      <c r="F1" s="142"/>
      <c r="G1" s="161"/>
    </row>
    <row r="2" spans="1:7">
      <c r="A2" s="74"/>
      <c r="B2" s="162" t="s">
        <v>295</v>
      </c>
      <c r="C2" s="162"/>
      <c r="D2" s="162"/>
      <c r="E2" s="162"/>
      <c r="F2" s="162"/>
      <c r="G2" s="74"/>
    </row>
    <row r="3" spans="1:7" ht="22.5">
      <c r="A3" s="80" t="s">
        <v>0</v>
      </c>
      <c r="B3" s="79" t="s">
        <v>296</v>
      </c>
      <c r="C3" s="79" t="s">
        <v>228</v>
      </c>
      <c r="D3" s="79" t="s">
        <v>229</v>
      </c>
      <c r="E3" s="79" t="s">
        <v>186</v>
      </c>
      <c r="F3" s="79" t="s">
        <v>203</v>
      </c>
      <c r="G3" s="80" t="s">
        <v>408</v>
      </c>
    </row>
    <row r="4" spans="1:7">
      <c r="A4" s="87" t="s">
        <v>409</v>
      </c>
      <c r="B4" s="4"/>
      <c r="C4" s="4"/>
      <c r="D4" s="4"/>
      <c r="E4" s="4"/>
      <c r="F4" s="4"/>
      <c r="G4" s="4"/>
    </row>
    <row r="5" spans="1:7">
      <c r="A5" s="88" t="s">
        <v>410</v>
      </c>
      <c r="B5" s="7">
        <f>SUM(B6:B13)</f>
        <v>518935013.27999997</v>
      </c>
      <c r="C5" s="7">
        <f t="shared" ref="C5:G5" si="0">SUM(C6:C13)</f>
        <v>288332789.20999998</v>
      </c>
      <c r="D5" s="7">
        <f t="shared" si="0"/>
        <v>807267802.49000001</v>
      </c>
      <c r="E5" s="7">
        <f t="shared" si="0"/>
        <v>712725059.37</v>
      </c>
      <c r="F5" s="7">
        <f t="shared" si="0"/>
        <v>523469168.51999998</v>
      </c>
      <c r="G5" s="7">
        <f t="shared" si="0"/>
        <v>94542743.119999945</v>
      </c>
    </row>
    <row r="6" spans="1:7">
      <c r="A6" s="89">
        <v>3111</v>
      </c>
      <c r="B6" s="9">
        <v>518935013.27999997</v>
      </c>
      <c r="C6" s="9">
        <v>0</v>
      </c>
      <c r="D6" s="9">
        <f>B6+C6</f>
        <v>518935013.27999997</v>
      </c>
      <c r="E6" s="9">
        <v>708757559.37</v>
      </c>
      <c r="F6" s="9">
        <v>519589168.51999998</v>
      </c>
      <c r="G6" s="9">
        <f>D6-E6</f>
        <v>-189822546.09000003</v>
      </c>
    </row>
    <row r="7" spans="1:7">
      <c r="A7" s="89">
        <v>3111</v>
      </c>
      <c r="B7" s="9">
        <v>0</v>
      </c>
      <c r="C7" s="9">
        <v>280585289.20999998</v>
      </c>
      <c r="D7" s="9">
        <f t="shared" ref="D7:D13" si="1">B7+C7</f>
        <v>280585289.20999998</v>
      </c>
      <c r="E7" s="9">
        <v>0</v>
      </c>
      <c r="F7" s="9">
        <v>0</v>
      </c>
      <c r="G7" s="9">
        <f t="shared" ref="G7:G13" si="2">D7-E7</f>
        <v>280585289.20999998</v>
      </c>
    </row>
    <row r="8" spans="1:7">
      <c r="A8" s="89">
        <v>3112</v>
      </c>
      <c r="B8" s="9">
        <v>0</v>
      </c>
      <c r="C8" s="9">
        <v>7747500</v>
      </c>
      <c r="D8" s="9">
        <f t="shared" si="1"/>
        <v>7747500</v>
      </c>
      <c r="E8" s="9">
        <v>0</v>
      </c>
      <c r="F8" s="9">
        <v>0</v>
      </c>
      <c r="G8" s="9">
        <f t="shared" si="2"/>
        <v>7747500</v>
      </c>
    </row>
    <row r="9" spans="1:7">
      <c r="A9" s="89">
        <v>3112</v>
      </c>
      <c r="B9" s="9">
        <v>0</v>
      </c>
      <c r="C9" s="9">
        <v>0</v>
      </c>
      <c r="D9" s="9">
        <f t="shared" si="1"/>
        <v>0</v>
      </c>
      <c r="E9" s="9">
        <v>3967500</v>
      </c>
      <c r="F9" s="9">
        <v>3880000</v>
      </c>
      <c r="G9" s="9">
        <f t="shared" si="2"/>
        <v>-3967500</v>
      </c>
    </row>
    <row r="10" spans="1:7">
      <c r="A10" s="89" t="s">
        <v>411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89" t="s">
        <v>412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89" t="s">
        <v>413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89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>
      <c r="A14" s="89"/>
      <c r="B14" s="9"/>
      <c r="C14" s="9"/>
      <c r="D14" s="9"/>
      <c r="E14" s="9"/>
      <c r="F14" s="9"/>
      <c r="G14" s="9"/>
    </row>
    <row r="15" spans="1:7">
      <c r="A15" s="31" t="s">
        <v>414</v>
      </c>
      <c r="B15" s="9"/>
      <c r="C15" s="9"/>
      <c r="D15" s="9"/>
      <c r="E15" s="9"/>
      <c r="F15" s="9"/>
      <c r="G15" s="9"/>
    </row>
    <row r="16" spans="1:7">
      <c r="A16" s="31" t="s">
        <v>415</v>
      </c>
      <c r="B16" s="7">
        <f>SUM(B17:B24)</f>
        <v>235457965.05000001</v>
      </c>
      <c r="C16" s="7">
        <f t="shared" ref="C16:G16" si="3">SUM(C17:C24)</f>
        <v>222264833.09</v>
      </c>
      <c r="D16" s="7">
        <f t="shared" si="3"/>
        <v>457722798.13999999</v>
      </c>
      <c r="E16" s="7">
        <f t="shared" si="3"/>
        <v>347207584.57999998</v>
      </c>
      <c r="F16" s="7">
        <f t="shared" si="3"/>
        <v>1148063.06</v>
      </c>
      <c r="G16" s="7">
        <f t="shared" si="3"/>
        <v>110515213.56</v>
      </c>
    </row>
    <row r="17" spans="1:7">
      <c r="A17" s="89">
        <v>3111</v>
      </c>
      <c r="B17" s="9">
        <v>210457965.05000001</v>
      </c>
      <c r="C17" s="9">
        <v>228424833.09</v>
      </c>
      <c r="D17" s="9">
        <f>B17+C17</f>
        <v>438882798.13999999</v>
      </c>
      <c r="E17" s="9">
        <v>328367584.57999998</v>
      </c>
      <c r="F17" s="9">
        <v>348063.06</v>
      </c>
      <c r="G17" s="9">
        <f t="shared" ref="G17:G24" si="4">D17-E17</f>
        <v>110515213.56</v>
      </c>
    </row>
    <row r="18" spans="1:7">
      <c r="A18" s="89">
        <v>3112</v>
      </c>
      <c r="B18" s="9">
        <v>25000000</v>
      </c>
      <c r="C18" s="9">
        <v>-6160000</v>
      </c>
      <c r="D18" s="9">
        <f t="shared" ref="D18:D24" si="5">B18+C18</f>
        <v>18840000</v>
      </c>
      <c r="E18" s="9">
        <v>18840000</v>
      </c>
      <c r="F18" s="9">
        <v>800000</v>
      </c>
      <c r="G18" s="9">
        <f t="shared" si="4"/>
        <v>0</v>
      </c>
    </row>
    <row r="19" spans="1:7">
      <c r="A19" s="89" t="s">
        <v>416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89" t="s">
        <v>417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89" t="s">
        <v>411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89" t="s">
        <v>412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89" t="s">
        <v>413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89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>
      <c r="A25" s="33"/>
      <c r="B25" s="9"/>
      <c r="C25" s="9"/>
      <c r="D25" s="9"/>
      <c r="E25" s="9"/>
      <c r="F25" s="9"/>
      <c r="G25" s="9"/>
    </row>
    <row r="26" spans="1:7">
      <c r="A26" s="88" t="s">
        <v>406</v>
      </c>
      <c r="B26" s="7">
        <f>B5+B16</f>
        <v>754392978.32999992</v>
      </c>
      <c r="C26" s="7">
        <f t="shared" ref="C26:G26" si="6">C5+C16</f>
        <v>510597622.29999995</v>
      </c>
      <c r="D26" s="7">
        <f t="shared" si="6"/>
        <v>1264990600.6300001</v>
      </c>
      <c r="E26" s="7">
        <f t="shared" si="6"/>
        <v>1059932643.95</v>
      </c>
      <c r="F26" s="7">
        <f t="shared" si="6"/>
        <v>524617231.57999998</v>
      </c>
      <c r="G26" s="7">
        <f t="shared" si="6"/>
        <v>205057956.67999995</v>
      </c>
    </row>
    <row r="27" spans="1:7">
      <c r="A27" s="34"/>
      <c r="B27" s="16"/>
      <c r="C27" s="16"/>
      <c r="D27" s="16"/>
      <c r="E27" s="16"/>
      <c r="F27" s="16"/>
      <c r="G27" s="16"/>
    </row>
  </sheetData>
  <mergeCells count="2">
    <mergeCell ref="A1:G1"/>
    <mergeCell ref="B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3" sqref="A3:B3"/>
    </sheetView>
  </sheetViews>
  <sheetFormatPr baseColWidth="10" defaultRowHeight="11.25"/>
  <cols>
    <col min="1" max="1" width="5.83203125" style="18" customWidth="1"/>
    <col min="2" max="2" width="65.83203125" style="18" customWidth="1"/>
    <col min="3" max="8" width="17.83203125" style="18" customWidth="1"/>
    <col min="9" max="16384" width="12" style="18"/>
  </cols>
  <sheetData>
    <row r="1" spans="1:8" ht="45.95" customHeight="1">
      <c r="A1" s="120" t="s">
        <v>315</v>
      </c>
      <c r="B1" s="142"/>
      <c r="C1" s="142"/>
      <c r="D1" s="142"/>
      <c r="E1" s="142"/>
      <c r="F1" s="142"/>
      <c r="G1" s="142"/>
      <c r="H1" s="161"/>
    </row>
    <row r="2" spans="1:8" ht="12" customHeight="1">
      <c r="A2" s="164"/>
      <c r="B2" s="119"/>
      <c r="C2" s="126" t="s">
        <v>295</v>
      </c>
      <c r="D2" s="126"/>
      <c r="E2" s="126"/>
      <c r="F2" s="126"/>
      <c r="G2" s="126"/>
      <c r="H2" s="78"/>
    </row>
    <row r="3" spans="1:8" ht="22.5">
      <c r="A3" s="165" t="s">
        <v>0</v>
      </c>
      <c r="B3" s="166"/>
      <c r="C3" s="79" t="s">
        <v>296</v>
      </c>
      <c r="D3" s="79" t="s">
        <v>297</v>
      </c>
      <c r="E3" s="79" t="s">
        <v>298</v>
      </c>
      <c r="F3" s="79" t="s">
        <v>186</v>
      </c>
      <c r="G3" s="79" t="s">
        <v>203</v>
      </c>
      <c r="H3" s="80" t="s">
        <v>300</v>
      </c>
    </row>
    <row r="4" spans="1:8" ht="5.0999999999999996" customHeight="1">
      <c r="A4" s="47"/>
      <c r="B4" s="81"/>
      <c r="C4" s="4"/>
      <c r="D4" s="4"/>
      <c r="E4" s="4"/>
      <c r="F4" s="4"/>
      <c r="G4" s="4"/>
      <c r="H4" s="4"/>
    </row>
    <row r="5" spans="1:8" ht="12.75" customHeight="1">
      <c r="A5" s="167" t="s">
        <v>316</v>
      </c>
      <c r="B5" s="168"/>
      <c r="C5" s="7">
        <f>C6+C16+C25+C36</f>
        <v>518935013.27999997</v>
      </c>
      <c r="D5" s="7">
        <f t="shared" ref="D5:H5" si="0">D6+D16+D25+D36</f>
        <v>288332789.21000004</v>
      </c>
      <c r="E5" s="7">
        <f t="shared" si="0"/>
        <v>807267802.49000013</v>
      </c>
      <c r="F5" s="7">
        <f t="shared" si="0"/>
        <v>712725059.37</v>
      </c>
      <c r="G5" s="7">
        <f t="shared" si="0"/>
        <v>523469168.51999998</v>
      </c>
      <c r="H5" s="7">
        <f t="shared" si="0"/>
        <v>94542743.120000005</v>
      </c>
    </row>
    <row r="6" spans="1:8" ht="12.75" customHeight="1">
      <c r="A6" s="150" t="s">
        <v>317</v>
      </c>
      <c r="B6" s="151"/>
      <c r="C6" s="7">
        <f>SUM(C7:C14)</f>
        <v>344024195.31</v>
      </c>
      <c r="D6" s="7">
        <f t="shared" ref="D6:H6" si="1">SUM(D7:D14)</f>
        <v>-35071489.799999997</v>
      </c>
      <c r="E6" s="7">
        <f t="shared" si="1"/>
        <v>308952705.50999999</v>
      </c>
      <c r="F6" s="7">
        <f t="shared" si="1"/>
        <v>261160744.89999998</v>
      </c>
      <c r="G6" s="7">
        <f t="shared" si="1"/>
        <v>161115347.41</v>
      </c>
      <c r="H6" s="7">
        <f t="shared" si="1"/>
        <v>47791960.609999992</v>
      </c>
    </row>
    <row r="7" spans="1:8">
      <c r="A7" s="82" t="s">
        <v>318</v>
      </c>
      <c r="B7" s="83" t="s">
        <v>319</v>
      </c>
      <c r="C7" s="9">
        <v>0</v>
      </c>
      <c r="D7" s="9">
        <v>0</v>
      </c>
      <c r="E7" s="9">
        <f>C7+D7</f>
        <v>0</v>
      </c>
      <c r="F7" s="9">
        <v>0</v>
      </c>
      <c r="G7" s="9">
        <v>0</v>
      </c>
      <c r="H7" s="9">
        <f>E7-F7</f>
        <v>0</v>
      </c>
    </row>
    <row r="8" spans="1:8">
      <c r="A8" s="82" t="s">
        <v>320</v>
      </c>
      <c r="B8" s="83" t="s">
        <v>321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82" t="s">
        <v>322</v>
      </c>
      <c r="B9" s="83" t="s">
        <v>323</v>
      </c>
      <c r="C9" s="9">
        <v>43572018.439999998</v>
      </c>
      <c r="D9" s="9">
        <v>20585460.02</v>
      </c>
      <c r="E9" s="9">
        <f t="shared" si="2"/>
        <v>64157478.459999993</v>
      </c>
      <c r="F9" s="9">
        <v>54423191.310000002</v>
      </c>
      <c r="G9" s="9">
        <v>40472630.049999997</v>
      </c>
      <c r="H9" s="9">
        <f t="shared" si="3"/>
        <v>9734287.1499999911</v>
      </c>
    </row>
    <row r="10" spans="1:8">
      <c r="A10" s="82" t="s">
        <v>324</v>
      </c>
      <c r="B10" s="83" t="s">
        <v>325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82" t="s">
        <v>326</v>
      </c>
      <c r="B11" s="83" t="s">
        <v>327</v>
      </c>
      <c r="C11" s="9">
        <v>115370676.33</v>
      </c>
      <c r="D11" s="9">
        <v>-39531809.539999999</v>
      </c>
      <c r="E11" s="9">
        <f t="shared" si="2"/>
        <v>75838866.789999992</v>
      </c>
      <c r="F11" s="9">
        <v>65712860.829999998</v>
      </c>
      <c r="G11" s="9">
        <v>22406987.239999998</v>
      </c>
      <c r="H11" s="9">
        <f t="shared" si="3"/>
        <v>10126005.959999993</v>
      </c>
    </row>
    <row r="12" spans="1:8">
      <c r="A12" s="82" t="s">
        <v>328</v>
      </c>
      <c r="B12" s="83" t="s">
        <v>329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82" t="s">
        <v>330</v>
      </c>
      <c r="B13" s="83" t="s">
        <v>331</v>
      </c>
      <c r="C13" s="9">
        <v>135799142.43000001</v>
      </c>
      <c r="D13" s="9">
        <v>-33873988.049999997</v>
      </c>
      <c r="E13" s="9">
        <f t="shared" si="2"/>
        <v>101925154.38000001</v>
      </c>
      <c r="F13" s="9">
        <v>86122840.379999995</v>
      </c>
      <c r="G13" s="9">
        <v>66645628.780000001</v>
      </c>
      <c r="H13" s="9">
        <f t="shared" si="3"/>
        <v>15802314.000000015</v>
      </c>
    </row>
    <row r="14" spans="1:8">
      <c r="A14" s="82" t="s">
        <v>332</v>
      </c>
      <c r="B14" s="83" t="s">
        <v>333</v>
      </c>
      <c r="C14" s="9">
        <v>49282358.109999999</v>
      </c>
      <c r="D14" s="9">
        <v>17748847.77</v>
      </c>
      <c r="E14" s="9">
        <f t="shared" si="2"/>
        <v>67031205.879999995</v>
      </c>
      <c r="F14" s="9">
        <v>54901852.380000003</v>
      </c>
      <c r="G14" s="9">
        <v>31590101.34</v>
      </c>
      <c r="H14" s="9">
        <f t="shared" si="3"/>
        <v>12129353.499999993</v>
      </c>
    </row>
    <row r="15" spans="1:8" ht="5.0999999999999996" customHeight="1">
      <c r="A15" s="49"/>
      <c r="B15" s="84"/>
      <c r="C15" s="7"/>
      <c r="D15" s="7"/>
      <c r="E15" s="7"/>
      <c r="F15" s="7"/>
      <c r="G15" s="7"/>
      <c r="H15" s="7"/>
    </row>
    <row r="16" spans="1:8" ht="12.75">
      <c r="A16" s="150" t="s">
        <v>334</v>
      </c>
      <c r="B16" s="163"/>
      <c r="C16" s="7">
        <f>SUM(C17:C23)</f>
        <v>105105575.63999999</v>
      </c>
      <c r="D16" s="7">
        <f t="shared" ref="D16:G16" si="4">SUM(D17:D23)</f>
        <v>278395368.52000004</v>
      </c>
      <c r="E16" s="7">
        <f t="shared" si="4"/>
        <v>383500944.16000003</v>
      </c>
      <c r="F16" s="7">
        <f t="shared" si="4"/>
        <v>344987907.35000002</v>
      </c>
      <c r="G16" s="7">
        <f t="shared" si="4"/>
        <v>285253178.31999999</v>
      </c>
      <c r="H16" s="7">
        <f t="shared" si="3"/>
        <v>38513036.810000002</v>
      </c>
    </row>
    <row r="17" spans="1:8">
      <c r="A17" s="82" t="s">
        <v>335</v>
      </c>
      <c r="B17" s="83" t="s">
        <v>336</v>
      </c>
      <c r="C17" s="9">
        <v>6093837.7400000002</v>
      </c>
      <c r="D17" s="9">
        <v>12535419.93</v>
      </c>
      <c r="E17" s="9">
        <f>C17+D17</f>
        <v>18629257.670000002</v>
      </c>
      <c r="F17" s="9">
        <v>17511338.780000001</v>
      </c>
      <c r="G17" s="9">
        <v>12671751.09</v>
      </c>
      <c r="H17" s="9">
        <f t="shared" si="3"/>
        <v>1117918.8900000006</v>
      </c>
    </row>
    <row r="18" spans="1:8">
      <c r="A18" s="82" t="s">
        <v>337</v>
      </c>
      <c r="B18" s="83" t="s">
        <v>338</v>
      </c>
      <c r="C18" s="9">
        <v>76012842.219999999</v>
      </c>
      <c r="D18" s="9">
        <v>239783592.75</v>
      </c>
      <c r="E18" s="9">
        <f t="shared" ref="E18:E23" si="5">C18+D18</f>
        <v>315796434.97000003</v>
      </c>
      <c r="F18" s="9">
        <v>286584956.61000001</v>
      </c>
      <c r="G18" s="9">
        <v>241865715.16999999</v>
      </c>
      <c r="H18" s="9">
        <f t="shared" si="3"/>
        <v>29211478.360000014</v>
      </c>
    </row>
    <row r="19" spans="1:8">
      <c r="A19" s="82" t="s">
        <v>339</v>
      </c>
      <c r="B19" s="83" t="s">
        <v>340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82" t="s">
        <v>341</v>
      </c>
      <c r="B20" s="83" t="s">
        <v>342</v>
      </c>
      <c r="C20" s="9">
        <v>19728930.09</v>
      </c>
      <c r="D20" s="9">
        <v>17958811.039999999</v>
      </c>
      <c r="E20" s="9">
        <f t="shared" si="5"/>
        <v>37687741.129999995</v>
      </c>
      <c r="F20" s="9">
        <v>33856028.689999998</v>
      </c>
      <c r="G20" s="9">
        <v>24123077.5</v>
      </c>
      <c r="H20" s="9">
        <f t="shared" si="3"/>
        <v>3831712.4399999976</v>
      </c>
    </row>
    <row r="21" spans="1:8">
      <c r="A21" s="82" t="s">
        <v>343</v>
      </c>
      <c r="B21" s="83" t="s">
        <v>344</v>
      </c>
      <c r="C21" s="9">
        <v>1419505.35</v>
      </c>
      <c r="D21" s="9">
        <v>271442.28999999998</v>
      </c>
      <c r="E21" s="9">
        <f t="shared" si="5"/>
        <v>1690947.6400000001</v>
      </c>
      <c r="F21" s="9">
        <v>1537462.47</v>
      </c>
      <c r="G21" s="9">
        <v>1273562.96</v>
      </c>
      <c r="H21" s="9">
        <f t="shared" si="3"/>
        <v>153485.17000000016</v>
      </c>
    </row>
    <row r="22" spans="1:8">
      <c r="A22" s="82" t="s">
        <v>345</v>
      </c>
      <c r="B22" s="83" t="s">
        <v>346</v>
      </c>
      <c r="C22" s="9">
        <v>0</v>
      </c>
      <c r="D22" s="9">
        <v>7660000</v>
      </c>
      <c r="E22" s="9">
        <f t="shared" si="5"/>
        <v>7660000</v>
      </c>
      <c r="F22" s="9">
        <v>3880000</v>
      </c>
      <c r="G22" s="9">
        <v>3880000</v>
      </c>
      <c r="H22" s="9">
        <f t="shared" si="3"/>
        <v>3780000</v>
      </c>
    </row>
    <row r="23" spans="1:8">
      <c r="A23" s="82" t="s">
        <v>347</v>
      </c>
      <c r="B23" s="83" t="s">
        <v>348</v>
      </c>
      <c r="C23" s="9">
        <v>1850460.24</v>
      </c>
      <c r="D23" s="9">
        <v>186102.51</v>
      </c>
      <c r="E23" s="9">
        <f t="shared" si="5"/>
        <v>2036562.75</v>
      </c>
      <c r="F23" s="9">
        <v>1618120.8</v>
      </c>
      <c r="G23" s="9">
        <v>1439071.6</v>
      </c>
      <c r="H23" s="9">
        <f t="shared" si="3"/>
        <v>418441.94999999995</v>
      </c>
    </row>
    <row r="24" spans="1:8" ht="5.0999999999999996" customHeight="1">
      <c r="A24" s="49"/>
      <c r="B24" s="84"/>
      <c r="C24" s="7"/>
      <c r="D24" s="7"/>
      <c r="E24" s="7"/>
      <c r="F24" s="7"/>
      <c r="G24" s="7"/>
      <c r="H24" s="7"/>
    </row>
    <row r="25" spans="1:8" ht="12.75">
      <c r="A25" s="150" t="s">
        <v>349</v>
      </c>
      <c r="B25" s="163"/>
      <c r="C25" s="7">
        <f>SUM(C26:C34)</f>
        <v>69805242.329999998</v>
      </c>
      <c r="D25" s="7">
        <f t="shared" ref="D25:G25" si="6">SUM(D26:D34)</f>
        <v>45008910.490000002</v>
      </c>
      <c r="E25" s="7">
        <f t="shared" si="6"/>
        <v>114814152.82000002</v>
      </c>
      <c r="F25" s="7">
        <f t="shared" si="6"/>
        <v>106576407.12</v>
      </c>
      <c r="G25" s="7">
        <f t="shared" si="6"/>
        <v>77100642.789999992</v>
      </c>
      <c r="H25" s="7">
        <f t="shared" si="3"/>
        <v>8237745.7000000179</v>
      </c>
    </row>
    <row r="26" spans="1:8">
      <c r="A26" s="82" t="s">
        <v>350</v>
      </c>
      <c r="B26" s="83" t="s">
        <v>351</v>
      </c>
      <c r="C26" s="9">
        <v>57011131.07</v>
      </c>
      <c r="D26" s="9">
        <v>23919875.440000001</v>
      </c>
      <c r="E26" s="9">
        <f>C26+D26</f>
        <v>80931006.510000005</v>
      </c>
      <c r="F26" s="9">
        <v>75494912.099999994</v>
      </c>
      <c r="G26" s="9">
        <v>52491800.590000004</v>
      </c>
      <c r="H26" s="9">
        <f t="shared" si="3"/>
        <v>5436094.4100000113</v>
      </c>
    </row>
    <row r="27" spans="1:8">
      <c r="A27" s="82" t="s">
        <v>352</v>
      </c>
      <c r="B27" s="83" t="s">
        <v>353</v>
      </c>
      <c r="C27" s="9">
        <v>11211582.09</v>
      </c>
      <c r="D27" s="9">
        <v>3121875.36</v>
      </c>
      <c r="E27" s="9">
        <f t="shared" ref="E27:E34" si="7">C27+D27</f>
        <v>14333457.449999999</v>
      </c>
      <c r="F27" s="9">
        <v>12601483.960000001</v>
      </c>
      <c r="G27" s="9">
        <v>10856285.869999999</v>
      </c>
      <c r="H27" s="9">
        <f t="shared" si="3"/>
        <v>1731973.4899999984</v>
      </c>
    </row>
    <row r="28" spans="1:8">
      <c r="A28" s="82" t="s">
        <v>354</v>
      </c>
      <c r="B28" s="83" t="s">
        <v>355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82" t="s">
        <v>356</v>
      </c>
      <c r="B29" s="83" t="s">
        <v>357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82" t="s">
        <v>358</v>
      </c>
      <c r="B30" s="83" t="s">
        <v>359</v>
      </c>
      <c r="C30" s="9">
        <v>0</v>
      </c>
      <c r="D30" s="9">
        <v>15958740.210000001</v>
      </c>
      <c r="E30" s="9">
        <f t="shared" si="7"/>
        <v>15958740.210000001</v>
      </c>
      <c r="F30" s="9">
        <v>15302075.15</v>
      </c>
      <c r="G30" s="9">
        <v>11872883.199999999</v>
      </c>
      <c r="H30" s="9">
        <f t="shared" si="3"/>
        <v>656665.06000000052</v>
      </c>
    </row>
    <row r="31" spans="1:8">
      <c r="A31" s="82" t="s">
        <v>360</v>
      </c>
      <c r="B31" s="83" t="s">
        <v>361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82" t="s">
        <v>362</v>
      </c>
      <c r="B32" s="83" t="s">
        <v>363</v>
      </c>
      <c r="C32" s="9">
        <v>1582529.17</v>
      </c>
      <c r="D32" s="9">
        <v>2008419.48</v>
      </c>
      <c r="E32" s="9">
        <f t="shared" si="7"/>
        <v>3590948.65</v>
      </c>
      <c r="F32" s="9">
        <v>3177935.91</v>
      </c>
      <c r="G32" s="9">
        <v>1879673.13</v>
      </c>
      <c r="H32" s="9">
        <f t="shared" si="3"/>
        <v>413012.73999999976</v>
      </c>
    </row>
    <row r="33" spans="1:8">
      <c r="A33" s="82" t="s">
        <v>364</v>
      </c>
      <c r="B33" s="83" t="s">
        <v>365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82" t="s">
        <v>366</v>
      </c>
      <c r="B34" s="83" t="s">
        <v>367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9"/>
      <c r="B35" s="84"/>
      <c r="C35" s="7"/>
      <c r="D35" s="7"/>
      <c r="E35" s="7"/>
      <c r="F35" s="7"/>
      <c r="G35" s="7"/>
      <c r="H35" s="7"/>
    </row>
    <row r="36" spans="1:8" ht="12.75">
      <c r="A36" s="150" t="s">
        <v>368</v>
      </c>
      <c r="B36" s="163"/>
      <c r="C36" s="7">
        <f>SUM(C37:C40)</f>
        <v>0</v>
      </c>
      <c r="D36" s="7">
        <f t="shared" ref="D36:G36" si="8">SUM(D37:D40)</f>
        <v>0</v>
      </c>
      <c r="E36" s="7">
        <f t="shared" si="8"/>
        <v>0</v>
      </c>
      <c r="F36" s="7">
        <f t="shared" si="8"/>
        <v>0</v>
      </c>
      <c r="G36" s="7">
        <f t="shared" si="8"/>
        <v>0</v>
      </c>
      <c r="H36" s="7">
        <f t="shared" si="3"/>
        <v>0</v>
      </c>
    </row>
    <row r="37" spans="1:8">
      <c r="A37" s="82" t="s">
        <v>369</v>
      </c>
      <c r="B37" s="83" t="s">
        <v>370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82" t="s">
        <v>371</v>
      </c>
      <c r="B38" s="85" t="s">
        <v>372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82" t="s">
        <v>373</v>
      </c>
      <c r="B39" s="83" t="s">
        <v>374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82" t="s">
        <v>375</v>
      </c>
      <c r="B40" s="83" t="s">
        <v>376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9"/>
      <c r="B41" s="84"/>
      <c r="C41" s="7"/>
      <c r="D41" s="7"/>
      <c r="E41" s="7"/>
      <c r="F41" s="7"/>
      <c r="G41" s="7"/>
      <c r="H41" s="7"/>
    </row>
    <row r="42" spans="1:8" ht="12.75">
      <c r="A42" s="150" t="s">
        <v>377</v>
      </c>
      <c r="B42" s="163"/>
      <c r="C42" s="7">
        <f>C43+C53+C62+C73</f>
        <v>235457965.04999998</v>
      </c>
      <c r="D42" s="7">
        <f t="shared" ref="D42:G42" si="10">D43+D53+D62+D73</f>
        <v>222264833.09</v>
      </c>
      <c r="E42" s="7">
        <f t="shared" si="10"/>
        <v>457722798.13999999</v>
      </c>
      <c r="F42" s="7">
        <f t="shared" si="10"/>
        <v>347207584.57999998</v>
      </c>
      <c r="G42" s="7">
        <f t="shared" si="10"/>
        <v>222992510.52000001</v>
      </c>
      <c r="H42" s="7">
        <f t="shared" si="3"/>
        <v>110515213.56</v>
      </c>
    </row>
    <row r="43" spans="1:8" ht="12.75">
      <c r="A43" s="150" t="s">
        <v>317</v>
      </c>
      <c r="B43" s="163"/>
      <c r="C43" s="7">
        <f>SUM(C44:C51)</f>
        <v>80503225.229999989</v>
      </c>
      <c r="D43" s="7">
        <f t="shared" ref="D43:G43" si="11">SUM(D44:D51)</f>
        <v>-11764986.879999999</v>
      </c>
      <c r="E43" s="7">
        <f t="shared" si="11"/>
        <v>68738238.349999994</v>
      </c>
      <c r="F43" s="7">
        <f t="shared" si="11"/>
        <v>62397160.260000005</v>
      </c>
      <c r="G43" s="7">
        <f t="shared" si="11"/>
        <v>36064325.990000002</v>
      </c>
      <c r="H43" s="7">
        <f t="shared" si="3"/>
        <v>6341078.0899999887</v>
      </c>
    </row>
    <row r="44" spans="1:8">
      <c r="A44" s="82" t="s">
        <v>378</v>
      </c>
      <c r="B44" s="83" t="s">
        <v>319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82" t="s">
        <v>379</v>
      </c>
      <c r="B45" s="83" t="s">
        <v>321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82" t="s">
        <v>380</v>
      </c>
      <c r="B46" s="83" t="s">
        <v>323</v>
      </c>
      <c r="C46" s="9">
        <v>0</v>
      </c>
      <c r="D46" s="9">
        <v>4074615.23</v>
      </c>
      <c r="E46" s="9">
        <f t="shared" si="12"/>
        <v>4074615.23</v>
      </c>
      <c r="F46" s="9">
        <v>3698492</v>
      </c>
      <c r="G46" s="9">
        <v>2113667.2400000002</v>
      </c>
      <c r="H46" s="9">
        <f t="shared" si="3"/>
        <v>376123.23</v>
      </c>
    </row>
    <row r="47" spans="1:8">
      <c r="A47" s="82" t="s">
        <v>381</v>
      </c>
      <c r="B47" s="83" t="s">
        <v>325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82" t="s">
        <v>382</v>
      </c>
      <c r="B48" s="83" t="s">
        <v>327</v>
      </c>
      <c r="C48" s="9">
        <v>61813225.229999997</v>
      </c>
      <c r="D48" s="9">
        <v>-27278586.469999999</v>
      </c>
      <c r="E48" s="9">
        <f t="shared" si="12"/>
        <v>34534638.759999998</v>
      </c>
      <c r="F48" s="9">
        <v>30393341.949999999</v>
      </c>
      <c r="G48" s="9">
        <v>22478770.530000001</v>
      </c>
      <c r="H48" s="9">
        <f t="shared" si="3"/>
        <v>4141296.8099999987</v>
      </c>
    </row>
    <row r="49" spans="1:8">
      <c r="A49" s="82" t="s">
        <v>383</v>
      </c>
      <c r="B49" s="83" t="s">
        <v>329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82" t="s">
        <v>384</v>
      </c>
      <c r="B50" s="83" t="s">
        <v>331</v>
      </c>
      <c r="C50" s="9">
        <v>0</v>
      </c>
      <c r="D50" s="9">
        <v>13551924.939999999</v>
      </c>
      <c r="E50" s="9">
        <f t="shared" si="12"/>
        <v>13551924.939999999</v>
      </c>
      <c r="F50" s="9">
        <v>12961220.710000001</v>
      </c>
      <c r="G50" s="9">
        <v>11249860.25</v>
      </c>
      <c r="H50" s="9">
        <f t="shared" si="3"/>
        <v>590704.22999999858</v>
      </c>
    </row>
    <row r="51" spans="1:8">
      <c r="A51" s="82" t="s">
        <v>385</v>
      </c>
      <c r="B51" s="83" t="s">
        <v>333</v>
      </c>
      <c r="C51" s="9">
        <v>18690000</v>
      </c>
      <c r="D51" s="9">
        <v>-2112940.58</v>
      </c>
      <c r="E51" s="9">
        <f t="shared" si="12"/>
        <v>16577059.42</v>
      </c>
      <c r="F51" s="9">
        <v>15344105.6</v>
      </c>
      <c r="G51" s="9">
        <v>222027.97</v>
      </c>
      <c r="H51" s="9">
        <f t="shared" si="3"/>
        <v>1232953.8200000003</v>
      </c>
    </row>
    <row r="52" spans="1:8" ht="5.0999999999999996" customHeight="1">
      <c r="A52" s="49"/>
      <c r="B52" s="84"/>
      <c r="C52" s="7"/>
      <c r="D52" s="7"/>
      <c r="E52" s="7"/>
      <c r="F52" s="7"/>
      <c r="G52" s="7"/>
      <c r="H52" s="7"/>
    </row>
    <row r="53" spans="1:8" ht="12.75">
      <c r="A53" s="150" t="s">
        <v>334</v>
      </c>
      <c r="B53" s="163"/>
      <c r="C53" s="7">
        <f>SUM(C54:C60)</f>
        <v>150704739.81999999</v>
      </c>
      <c r="D53" s="7">
        <f t="shared" ref="D53:G53" si="13">SUM(D54:D60)</f>
        <v>202069555.47</v>
      </c>
      <c r="E53" s="7">
        <f t="shared" si="13"/>
        <v>352774295.28999996</v>
      </c>
      <c r="F53" s="7">
        <f t="shared" si="13"/>
        <v>252474186.31</v>
      </c>
      <c r="G53" s="7">
        <f t="shared" si="13"/>
        <v>165348230.27000001</v>
      </c>
      <c r="H53" s="7">
        <f t="shared" si="3"/>
        <v>100300108.97999996</v>
      </c>
    </row>
    <row r="54" spans="1:8">
      <c r="A54" s="82" t="s">
        <v>386</v>
      </c>
      <c r="B54" s="83" t="s">
        <v>336</v>
      </c>
      <c r="C54" s="9">
        <v>0</v>
      </c>
      <c r="D54" s="9">
        <v>82668408.930000007</v>
      </c>
      <c r="E54" s="9">
        <f>C54+D54</f>
        <v>82668408.930000007</v>
      </c>
      <c r="F54" s="9">
        <v>55313490.299999997</v>
      </c>
      <c r="G54" s="9">
        <v>53603457.340000004</v>
      </c>
      <c r="H54" s="9">
        <f t="shared" si="3"/>
        <v>27354918.63000001</v>
      </c>
    </row>
    <row r="55" spans="1:8">
      <c r="A55" s="82" t="s">
        <v>387</v>
      </c>
      <c r="B55" s="83" t="s">
        <v>338</v>
      </c>
      <c r="C55" s="9">
        <v>125704739.81999999</v>
      </c>
      <c r="D55" s="9">
        <v>90944872.950000003</v>
      </c>
      <c r="E55" s="9">
        <f t="shared" ref="E55:E60" si="14">C55+D55</f>
        <v>216649612.76999998</v>
      </c>
      <c r="F55" s="9">
        <v>156925022.50999999</v>
      </c>
      <c r="G55" s="9">
        <v>90844997.069999993</v>
      </c>
      <c r="H55" s="9">
        <f t="shared" si="3"/>
        <v>59724590.25999999</v>
      </c>
    </row>
    <row r="56" spans="1:8">
      <c r="A56" s="82" t="s">
        <v>388</v>
      </c>
      <c r="B56" s="83" t="s">
        <v>340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82" t="s">
        <v>389</v>
      </c>
      <c r="B57" s="83" t="s">
        <v>342</v>
      </c>
      <c r="C57" s="9">
        <v>0</v>
      </c>
      <c r="D57" s="9">
        <v>34380268.840000004</v>
      </c>
      <c r="E57" s="9">
        <f t="shared" si="14"/>
        <v>34380268.840000004</v>
      </c>
      <c r="F57" s="9">
        <v>21159668.75</v>
      </c>
      <c r="G57" s="9">
        <v>16643822.09</v>
      </c>
      <c r="H57" s="9">
        <f t="shared" si="3"/>
        <v>13220600.090000004</v>
      </c>
    </row>
    <row r="58" spans="1:8">
      <c r="A58" s="82" t="s">
        <v>390</v>
      </c>
      <c r="B58" s="83" t="s">
        <v>344</v>
      </c>
      <c r="C58" s="9">
        <v>0</v>
      </c>
      <c r="D58" s="9">
        <v>117359.63</v>
      </c>
      <c r="E58" s="9">
        <f t="shared" si="14"/>
        <v>117359.63</v>
      </c>
      <c r="F58" s="9">
        <v>117359.63</v>
      </c>
      <c r="G58" s="9">
        <v>57308.65</v>
      </c>
      <c r="H58" s="9">
        <f t="shared" si="3"/>
        <v>0</v>
      </c>
    </row>
    <row r="59" spans="1:8">
      <c r="A59" s="82" t="s">
        <v>391</v>
      </c>
      <c r="B59" s="83" t="s">
        <v>346</v>
      </c>
      <c r="C59" s="9">
        <v>23000000</v>
      </c>
      <c r="D59" s="9">
        <v>-6160000</v>
      </c>
      <c r="E59" s="9">
        <f t="shared" si="14"/>
        <v>16840000</v>
      </c>
      <c r="F59" s="9">
        <v>16840000</v>
      </c>
      <c r="G59" s="9">
        <v>3280000</v>
      </c>
      <c r="H59" s="9">
        <f t="shared" si="3"/>
        <v>0</v>
      </c>
    </row>
    <row r="60" spans="1:8">
      <c r="A60" s="82" t="s">
        <v>392</v>
      </c>
      <c r="B60" s="83" t="s">
        <v>348</v>
      </c>
      <c r="C60" s="9">
        <v>2000000</v>
      </c>
      <c r="D60" s="9">
        <v>118645.12</v>
      </c>
      <c r="E60" s="9">
        <f t="shared" si="14"/>
        <v>2118645.12</v>
      </c>
      <c r="F60" s="9">
        <v>2118645.12</v>
      </c>
      <c r="G60" s="9">
        <v>918645.12</v>
      </c>
      <c r="H60" s="9">
        <f t="shared" si="3"/>
        <v>0</v>
      </c>
    </row>
    <row r="61" spans="1:8" ht="5.0999999999999996" customHeight="1">
      <c r="A61" s="49"/>
      <c r="B61" s="84"/>
      <c r="C61" s="7"/>
      <c r="D61" s="7"/>
      <c r="E61" s="7"/>
      <c r="F61" s="7"/>
      <c r="G61" s="7"/>
      <c r="H61" s="7"/>
    </row>
    <row r="62" spans="1:8" ht="12.75">
      <c r="A62" s="150" t="s">
        <v>349</v>
      </c>
      <c r="B62" s="163"/>
      <c r="C62" s="7">
        <f>SUM(C63:C71)</f>
        <v>4250000</v>
      </c>
      <c r="D62" s="7">
        <f t="shared" ref="D62:G62" si="15">SUM(D63:D71)</f>
        <v>31960264.499999996</v>
      </c>
      <c r="E62" s="7">
        <f t="shared" si="15"/>
        <v>36210264.5</v>
      </c>
      <c r="F62" s="7">
        <f t="shared" si="15"/>
        <v>32336238.010000002</v>
      </c>
      <c r="G62" s="7">
        <f t="shared" si="15"/>
        <v>21579954.260000002</v>
      </c>
      <c r="H62" s="7">
        <f t="shared" si="3"/>
        <v>3874026.4899999984</v>
      </c>
    </row>
    <row r="63" spans="1:8">
      <c r="A63" s="82" t="s">
        <v>393</v>
      </c>
      <c r="B63" s="83" t="s">
        <v>351</v>
      </c>
      <c r="C63" s="9">
        <v>4250000</v>
      </c>
      <c r="D63" s="9">
        <v>2800081.63</v>
      </c>
      <c r="E63" s="9">
        <f>C63+D63</f>
        <v>7050081.6299999999</v>
      </c>
      <c r="F63" s="9">
        <v>6627565.1900000004</v>
      </c>
      <c r="G63" s="9">
        <v>3199106.46</v>
      </c>
      <c r="H63" s="9">
        <f t="shared" si="3"/>
        <v>422516.43999999948</v>
      </c>
    </row>
    <row r="64" spans="1:8">
      <c r="A64" s="82" t="s">
        <v>394</v>
      </c>
      <c r="B64" s="83" t="s">
        <v>353</v>
      </c>
      <c r="C64" s="9">
        <v>0</v>
      </c>
      <c r="D64" s="9">
        <v>912329.5</v>
      </c>
      <c r="E64" s="9">
        <f t="shared" ref="E64:E71" si="16">C64+D64</f>
        <v>912329.5</v>
      </c>
      <c r="F64" s="9">
        <v>892340.5</v>
      </c>
      <c r="G64" s="9">
        <v>846187.5</v>
      </c>
      <c r="H64" s="9">
        <f t="shared" si="3"/>
        <v>19989</v>
      </c>
    </row>
    <row r="65" spans="1:8">
      <c r="A65" s="82" t="s">
        <v>395</v>
      </c>
      <c r="B65" s="83" t="s">
        <v>355</v>
      </c>
      <c r="C65" s="9">
        <v>0</v>
      </c>
      <c r="D65" s="9">
        <v>1069241.6299999999</v>
      </c>
      <c r="E65" s="9">
        <f t="shared" si="16"/>
        <v>1069241.6299999999</v>
      </c>
      <c r="F65" s="9">
        <v>0</v>
      </c>
      <c r="G65" s="9">
        <v>0</v>
      </c>
      <c r="H65" s="9">
        <f t="shared" si="3"/>
        <v>1069241.6299999999</v>
      </c>
    </row>
    <row r="66" spans="1:8">
      <c r="A66" s="82" t="s">
        <v>396</v>
      </c>
      <c r="B66" s="83" t="s">
        <v>357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82" t="s">
        <v>397</v>
      </c>
      <c r="B67" s="83" t="s">
        <v>359</v>
      </c>
      <c r="C67" s="9">
        <v>0</v>
      </c>
      <c r="D67" s="9">
        <v>26884049</v>
      </c>
      <c r="E67" s="9">
        <f t="shared" si="16"/>
        <v>26884049</v>
      </c>
      <c r="F67" s="9">
        <v>24576257.100000001</v>
      </c>
      <c r="G67" s="9">
        <v>17280941.199999999</v>
      </c>
      <c r="H67" s="9">
        <f t="shared" si="3"/>
        <v>2307791.8999999985</v>
      </c>
    </row>
    <row r="68" spans="1:8">
      <c r="A68" s="82" t="s">
        <v>398</v>
      </c>
      <c r="B68" s="83" t="s">
        <v>361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82" t="s">
        <v>399</v>
      </c>
      <c r="B69" s="83" t="s">
        <v>363</v>
      </c>
      <c r="C69" s="9">
        <v>0</v>
      </c>
      <c r="D69" s="9">
        <v>294562.74</v>
      </c>
      <c r="E69" s="9">
        <f t="shared" si="16"/>
        <v>294562.74</v>
      </c>
      <c r="F69" s="9">
        <v>240075.22</v>
      </c>
      <c r="G69" s="9">
        <v>253719.1</v>
      </c>
      <c r="H69" s="9">
        <f t="shared" si="3"/>
        <v>54487.51999999999</v>
      </c>
    </row>
    <row r="70" spans="1:8">
      <c r="A70" s="82" t="s">
        <v>400</v>
      </c>
      <c r="B70" s="83" t="s">
        <v>365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82" t="s">
        <v>401</v>
      </c>
      <c r="B71" s="83" t="s">
        <v>367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9"/>
      <c r="B72" s="84"/>
      <c r="C72" s="7"/>
      <c r="D72" s="7"/>
      <c r="E72" s="7"/>
      <c r="F72" s="7"/>
      <c r="G72" s="7"/>
      <c r="H72" s="7"/>
    </row>
    <row r="73" spans="1:8" ht="12.75">
      <c r="A73" s="150" t="s">
        <v>368</v>
      </c>
      <c r="B73" s="163"/>
      <c r="C73" s="7">
        <f>SUM(C74:C77)</f>
        <v>0</v>
      </c>
      <c r="D73" s="7">
        <f t="shared" ref="D73:G73" si="17">SUM(D74:D77)</f>
        <v>0</v>
      </c>
      <c r="E73" s="7">
        <f t="shared" si="17"/>
        <v>0</v>
      </c>
      <c r="F73" s="7">
        <f t="shared" si="17"/>
        <v>0</v>
      </c>
      <c r="G73" s="7">
        <f t="shared" si="17"/>
        <v>0</v>
      </c>
      <c r="H73" s="7">
        <f t="shared" ref="H73:H77" si="18">E73-F73</f>
        <v>0</v>
      </c>
    </row>
    <row r="74" spans="1:8">
      <c r="A74" s="82" t="s">
        <v>402</v>
      </c>
      <c r="B74" s="83" t="s">
        <v>370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82" t="s">
        <v>403</v>
      </c>
      <c r="B75" s="85" t="s">
        <v>372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82" t="s">
        <v>404</v>
      </c>
      <c r="B76" s="83" t="s">
        <v>374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82" t="s">
        <v>405</v>
      </c>
      <c r="B77" s="83" t="s">
        <v>376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9"/>
      <c r="B78" s="84"/>
      <c r="C78" s="7"/>
      <c r="D78" s="7"/>
      <c r="E78" s="7"/>
      <c r="F78" s="7"/>
      <c r="G78" s="7"/>
      <c r="H78" s="7"/>
    </row>
    <row r="79" spans="1:8" ht="12.75">
      <c r="A79" s="150" t="s">
        <v>406</v>
      </c>
      <c r="B79" s="163"/>
      <c r="C79" s="7">
        <f>C5+C42</f>
        <v>754392978.32999992</v>
      </c>
      <c r="D79" s="7">
        <f t="shared" ref="D79:H79" si="20">D5+D42</f>
        <v>510597622.30000007</v>
      </c>
      <c r="E79" s="7">
        <f t="shared" si="20"/>
        <v>1264990600.6300001</v>
      </c>
      <c r="F79" s="7">
        <f t="shared" si="20"/>
        <v>1059932643.95</v>
      </c>
      <c r="G79" s="7">
        <f t="shared" si="20"/>
        <v>746461679.03999996</v>
      </c>
      <c r="H79" s="7">
        <f t="shared" si="20"/>
        <v>205057956.68000001</v>
      </c>
    </row>
    <row r="80" spans="1:8" ht="5.0999999999999996" customHeight="1">
      <c r="A80" s="56"/>
      <c r="B80" s="86"/>
      <c r="C80" s="58"/>
      <c r="D80" s="58"/>
      <c r="E80" s="58"/>
      <c r="F80" s="58"/>
      <c r="G80" s="58"/>
      <c r="H80" s="58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uaip1</cp:lastModifiedBy>
  <cp:lastPrinted>2019-02-05T18:47:31Z</cp:lastPrinted>
  <dcterms:created xsi:type="dcterms:W3CDTF">2017-01-11T17:17:46Z</dcterms:created>
  <dcterms:modified xsi:type="dcterms:W3CDTF">2019-07-16T20:02:41Z</dcterms:modified>
</cp:coreProperties>
</file>